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mian\Documents\plast\"/>
    </mc:Choice>
  </mc:AlternateContent>
  <bookViews>
    <workbookView xWindow="0" yWindow="0" windowWidth="20490" windowHeight="7755"/>
  </bookViews>
  <sheets>
    <sheet name="зміст" sheetId="7" r:id="rId1"/>
    <sheet name="Страви" sheetId="9" r:id="rId2"/>
    <sheet name="обчислювачі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2" l="1"/>
  <c r="E124" i="2"/>
  <c r="E120" i="2"/>
  <c r="E118" i="2"/>
  <c r="E115" i="2"/>
  <c r="E113" i="2"/>
  <c r="E106" i="2"/>
  <c r="E104" i="2"/>
  <c r="E101" i="2"/>
  <c r="E99" i="2"/>
  <c r="E96" i="2"/>
  <c r="E94" i="2"/>
  <c r="E91" i="2"/>
  <c r="E89" i="2"/>
  <c r="E86" i="2"/>
  <c r="E84" i="2"/>
  <c r="E81" i="2"/>
  <c r="E79" i="2"/>
  <c r="E76" i="2"/>
  <c r="E74" i="2"/>
  <c r="E71" i="2"/>
  <c r="E69" i="2"/>
  <c r="E66" i="2"/>
  <c r="E64" i="2"/>
  <c r="E61" i="2"/>
  <c r="E58" i="2"/>
  <c r="E56" i="2"/>
  <c r="E53" i="2"/>
  <c r="E51" i="2"/>
  <c r="E48" i="2"/>
  <c r="E46" i="2"/>
  <c r="E43" i="2"/>
  <c r="E41" i="2"/>
  <c r="E38" i="2"/>
  <c r="E36" i="2"/>
  <c r="E33" i="2"/>
  <c r="E31" i="2"/>
  <c r="E28" i="2"/>
  <c r="E26" i="2"/>
  <c r="E23" i="2"/>
  <c r="E21" i="2"/>
  <c r="E19" i="2"/>
  <c r="E16" i="2"/>
  <c r="E14" i="2"/>
  <c r="E11" i="2"/>
  <c r="E9" i="2"/>
  <c r="E7" i="2"/>
  <c r="E5" i="2"/>
  <c r="I303" i="9" l="1"/>
  <c r="I301" i="9"/>
  <c r="I261" i="9"/>
  <c r="I259" i="9"/>
  <c r="I257" i="9"/>
  <c r="I255" i="9"/>
  <c r="I253" i="9"/>
  <c r="I251" i="9"/>
  <c r="I249" i="9"/>
  <c r="I247" i="9"/>
  <c r="I245" i="9"/>
  <c r="I243" i="9"/>
  <c r="I231" i="9"/>
  <c r="I53" i="9"/>
  <c r="I391" i="9" l="1"/>
  <c r="J391" i="9" s="1"/>
  <c r="K391" i="9" s="1"/>
  <c r="B378" i="9" s="1"/>
  <c r="I389" i="9"/>
  <c r="I387" i="9"/>
  <c r="I385" i="9"/>
  <c r="I383" i="9"/>
  <c r="I381" i="9"/>
  <c r="I379" i="9"/>
  <c r="I377" i="9"/>
  <c r="I375" i="9"/>
  <c r="I373" i="9"/>
  <c r="I371" i="9"/>
  <c r="I369" i="9"/>
  <c r="J389" i="9" l="1"/>
  <c r="B377" i="9" s="1"/>
  <c r="J387" i="9"/>
  <c r="J385" i="9"/>
  <c r="J383" i="9"/>
  <c r="K383" i="9" s="1"/>
  <c r="J381" i="9"/>
  <c r="K381" i="9" s="1"/>
  <c r="J379" i="9"/>
  <c r="J377" i="9"/>
  <c r="K377" i="9" s="1"/>
  <c r="F377" i="9"/>
  <c r="J371" i="9"/>
  <c r="K371" i="9" s="1"/>
  <c r="J369" i="9"/>
  <c r="K369" i="9" s="1"/>
  <c r="B371" i="9" s="1"/>
  <c r="J375" i="9"/>
  <c r="K375" i="9" s="1"/>
  <c r="J373" i="9"/>
  <c r="K373" i="9" s="1"/>
  <c r="I365" i="9"/>
  <c r="I363" i="9"/>
  <c r="I361" i="9"/>
  <c r="I359" i="9"/>
  <c r="I353" i="9"/>
  <c r="I351" i="9"/>
  <c r="I349" i="9"/>
  <c r="I347" i="9"/>
  <c r="I345" i="9"/>
  <c r="I343" i="9"/>
  <c r="I341" i="9"/>
  <c r="I339" i="9"/>
  <c r="I337" i="9"/>
  <c r="I335" i="9"/>
  <c r="I333" i="9"/>
  <c r="I331" i="9"/>
  <c r="I329" i="9"/>
  <c r="I327" i="9"/>
  <c r="I325" i="9"/>
  <c r="I323" i="9"/>
  <c r="I321" i="9"/>
  <c r="I319" i="9"/>
  <c r="J365" i="9"/>
  <c r="K365" i="9" s="1"/>
  <c r="K385" i="9" l="1"/>
  <c r="B375" i="9"/>
  <c r="K387" i="9"/>
  <c r="M387" i="9" s="1"/>
  <c r="B376" i="9"/>
  <c r="L381" i="9"/>
  <c r="B374" i="9"/>
  <c r="L387" i="9"/>
  <c r="M385" i="9"/>
  <c r="L385" i="9"/>
  <c r="K379" i="9"/>
  <c r="B373" i="9" s="1"/>
  <c r="M373" i="9"/>
  <c r="B372" i="9" s="1"/>
  <c r="L373" i="9"/>
  <c r="M375" i="9"/>
  <c r="L375" i="9"/>
  <c r="M365" i="9"/>
  <c r="B334" i="9" s="1"/>
  <c r="L365" i="9"/>
  <c r="J363" i="9"/>
  <c r="K363" i="9" s="1"/>
  <c r="B333" i="9" s="1"/>
  <c r="J361" i="9"/>
  <c r="K361" i="9" s="1"/>
  <c r="B332" i="9" s="1"/>
  <c r="J359" i="9"/>
  <c r="K359" i="9" s="1"/>
  <c r="B331" i="9" s="1"/>
  <c r="F355" i="9"/>
  <c r="J353" i="9"/>
  <c r="K353" i="9" s="1"/>
  <c r="L353" i="9" s="1"/>
  <c r="J351" i="9"/>
  <c r="J349" i="9"/>
  <c r="K349" i="9" s="1"/>
  <c r="J347" i="9"/>
  <c r="K347" i="9" s="1"/>
  <c r="B329" i="9" s="1"/>
  <c r="J345" i="9"/>
  <c r="K345" i="9" s="1"/>
  <c r="B328" i="9" s="1"/>
  <c r="J343" i="9"/>
  <c r="J341" i="9"/>
  <c r="K341" i="9" s="1"/>
  <c r="J339" i="9"/>
  <c r="M339" i="9" s="1"/>
  <c r="B327" i="9" s="1"/>
  <c r="J337" i="9"/>
  <c r="K337" i="9" s="1"/>
  <c r="J335" i="9"/>
  <c r="K335" i="9" s="1"/>
  <c r="B326" i="9" s="1"/>
  <c r="J333" i="9"/>
  <c r="K333" i="9" s="1"/>
  <c r="J331" i="9"/>
  <c r="K331" i="9" s="1"/>
  <c r="B325" i="9" s="1"/>
  <c r="J329" i="9"/>
  <c r="K329" i="9" s="1"/>
  <c r="J327" i="9"/>
  <c r="K327" i="9" s="1"/>
  <c r="B324" i="9" s="1"/>
  <c r="J325" i="9"/>
  <c r="K325" i="9" s="1"/>
  <c r="J323" i="9"/>
  <c r="K323" i="9" s="1"/>
  <c r="B323" i="9" s="1"/>
  <c r="F120" i="2"/>
  <c r="F118" i="2"/>
  <c r="G118" i="2" s="1"/>
  <c r="J321" i="9"/>
  <c r="K321" i="9" s="1"/>
  <c r="J319" i="9"/>
  <c r="K319" i="9" s="1"/>
  <c r="B322" i="9" s="1"/>
  <c r="I313" i="9"/>
  <c r="J313" i="9" s="1"/>
  <c r="B302" i="9" s="1"/>
  <c r="I311" i="9"/>
  <c r="I309" i="9"/>
  <c r="J309" i="9" s="1"/>
  <c r="K309" i="9" s="1"/>
  <c r="I307" i="9"/>
  <c r="J307" i="9" s="1"/>
  <c r="K307" i="9" s="1"/>
  <c r="B300" i="9" s="1"/>
  <c r="I305" i="9"/>
  <c r="J305" i="9" s="1"/>
  <c r="K305" i="9" s="1"/>
  <c r="I299" i="9"/>
  <c r="I297" i="9"/>
  <c r="J297" i="9" s="1"/>
  <c r="K297" i="9" s="1"/>
  <c r="I295" i="9"/>
  <c r="J295" i="9" s="1"/>
  <c r="K295" i="9" s="1"/>
  <c r="I293" i="9"/>
  <c r="J293" i="9" s="1"/>
  <c r="K293" i="9" s="1"/>
  <c r="J311" i="9"/>
  <c r="K311" i="9" s="1"/>
  <c r="B301" i="9" s="1"/>
  <c r="J303" i="9"/>
  <c r="K303" i="9" s="1"/>
  <c r="B299" i="9" s="1"/>
  <c r="J301" i="9"/>
  <c r="K301" i="9" s="1"/>
  <c r="J299" i="9"/>
  <c r="K299" i="9" s="1"/>
  <c r="B298" i="9" s="1"/>
  <c r="I289" i="9"/>
  <c r="J289" i="9" s="1"/>
  <c r="K289" i="9" s="1"/>
  <c r="I287" i="9"/>
  <c r="J287" i="9" s="1"/>
  <c r="K287" i="9" s="1"/>
  <c r="B274" i="9" s="1"/>
  <c r="I285" i="9"/>
  <c r="J285" i="9" s="1"/>
  <c r="K285" i="9" s="1"/>
  <c r="L285" i="9" s="1"/>
  <c r="I283" i="9"/>
  <c r="J283" i="9" s="1"/>
  <c r="K283" i="9" s="1"/>
  <c r="B273" i="9" s="1"/>
  <c r="I281" i="9"/>
  <c r="J281" i="9" s="1"/>
  <c r="K281" i="9" s="1"/>
  <c r="L281" i="9" s="1"/>
  <c r="I275" i="9"/>
  <c r="J275" i="9" s="1"/>
  <c r="K275" i="9" s="1"/>
  <c r="L275" i="9" s="1"/>
  <c r="I273" i="9"/>
  <c r="J273" i="9" s="1"/>
  <c r="K273" i="9" s="1"/>
  <c r="L273" i="9" s="1"/>
  <c r="I271" i="9"/>
  <c r="J271" i="9" s="1"/>
  <c r="K271" i="9" s="1"/>
  <c r="I269" i="9"/>
  <c r="J269" i="9" s="1"/>
  <c r="K269" i="9" s="1"/>
  <c r="B270" i="9" s="1"/>
  <c r="I267" i="9"/>
  <c r="J267" i="9" s="1"/>
  <c r="K267" i="9" s="1"/>
  <c r="F277" i="9"/>
  <c r="G255" i="9"/>
  <c r="J255" i="9" s="1"/>
  <c r="K255" i="9" s="1"/>
  <c r="L255" i="9" s="1"/>
  <c r="G251" i="9"/>
  <c r="J257" i="9"/>
  <c r="K257" i="9" s="1"/>
  <c r="J261" i="9"/>
  <c r="K261" i="9" s="1"/>
  <c r="G259" i="9"/>
  <c r="J259" i="9" s="1"/>
  <c r="B244" i="9" s="1"/>
  <c r="J253" i="9"/>
  <c r="K253" i="9" s="1"/>
  <c r="K249" i="9"/>
  <c r="L249" i="9" s="1"/>
  <c r="J247" i="9"/>
  <c r="K247" i="9" s="1"/>
  <c r="L247" i="9" s="1"/>
  <c r="B241" i="9" s="1"/>
  <c r="J245" i="9"/>
  <c r="K245" i="9" s="1"/>
  <c r="I241" i="9"/>
  <c r="J241" i="9" s="1"/>
  <c r="K241" i="9" s="1"/>
  <c r="I239" i="9"/>
  <c r="J239" i="9" s="1"/>
  <c r="K239" i="9" s="1"/>
  <c r="B238" i="9" s="1"/>
  <c r="I237" i="9"/>
  <c r="J237" i="9" s="1"/>
  <c r="K237" i="9" s="1"/>
  <c r="I235" i="9"/>
  <c r="J235" i="9" s="1"/>
  <c r="J243" i="9"/>
  <c r="B239" i="9" s="1"/>
  <c r="J231" i="9"/>
  <c r="B219" i="9" s="1"/>
  <c r="I229" i="9"/>
  <c r="J229" i="9" s="1"/>
  <c r="K229" i="9" s="1"/>
  <c r="I227" i="9"/>
  <c r="J227" i="9" s="1"/>
  <c r="K227" i="9" s="1"/>
  <c r="I225" i="9"/>
  <c r="I223" i="9"/>
  <c r="J223" i="9" s="1"/>
  <c r="K223" i="9" s="1"/>
  <c r="I221" i="9"/>
  <c r="I219" i="9"/>
  <c r="J219" i="9" s="1"/>
  <c r="K219" i="9" s="1"/>
  <c r="I217" i="9"/>
  <c r="I215" i="9"/>
  <c r="J215" i="9" s="1"/>
  <c r="K215" i="9" s="1"/>
  <c r="I213" i="9"/>
  <c r="J213" i="9" s="1"/>
  <c r="K213" i="9" s="1"/>
  <c r="I211" i="9"/>
  <c r="J211" i="9" s="1"/>
  <c r="B213" i="9" s="1"/>
  <c r="G225" i="9"/>
  <c r="G221" i="9"/>
  <c r="J221" i="9"/>
  <c r="K221" i="9" s="1"/>
  <c r="L221" i="9" s="1"/>
  <c r="J217" i="9"/>
  <c r="K217" i="9" s="1"/>
  <c r="L217" i="9" s="1"/>
  <c r="J251" i="9" l="1"/>
  <c r="K351" i="9"/>
  <c r="L351" i="9" s="1"/>
  <c r="B330" i="9"/>
  <c r="K343" i="9"/>
  <c r="M363" i="9"/>
  <c r="L363" i="9"/>
  <c r="M361" i="9"/>
  <c r="L361" i="9"/>
  <c r="M359" i="9"/>
  <c r="L359" i="9"/>
  <c r="K339" i="9"/>
  <c r="L339" i="9" s="1"/>
  <c r="G120" i="2"/>
  <c r="L295" i="9"/>
  <c r="B297" i="9"/>
  <c r="M299" i="9"/>
  <c r="L299" i="9"/>
  <c r="M293" i="9"/>
  <c r="B295" i="9" s="1"/>
  <c r="B296" i="9" s="1"/>
  <c r="L293" i="9"/>
  <c r="B272" i="9"/>
  <c r="B271" i="9"/>
  <c r="M267" i="9"/>
  <c r="B269" i="9" s="1"/>
  <c r="L267" i="9"/>
  <c r="K251" i="9"/>
  <c r="L251" i="9" s="1"/>
  <c r="B242" i="9"/>
  <c r="B243" i="9"/>
  <c r="M289" i="9"/>
  <c r="B275" i="9" s="1"/>
  <c r="L289" i="9"/>
  <c r="M285" i="9"/>
  <c r="K259" i="9"/>
  <c r="L259" i="9" s="1"/>
  <c r="M245" i="9"/>
  <c r="B240" i="9" s="1"/>
  <c r="L245" i="9"/>
  <c r="K243" i="9"/>
  <c r="K235" i="9"/>
  <c r="B237" i="9" s="1"/>
  <c r="B216" i="9"/>
  <c r="B215" i="9"/>
  <c r="M229" i="9"/>
  <c r="B218" i="9" s="1"/>
  <c r="L229" i="9"/>
  <c r="J225" i="9"/>
  <c r="B217" i="9" s="1"/>
  <c r="M213" i="9"/>
  <c r="L213" i="9"/>
  <c r="M215" i="9"/>
  <c r="B214" i="9" s="1"/>
  <c r="L215" i="9"/>
  <c r="I205" i="9"/>
  <c r="J205" i="9" s="1"/>
  <c r="K205" i="9" s="1"/>
  <c r="B190" i="9" s="1"/>
  <c r="I203" i="9"/>
  <c r="I201" i="9"/>
  <c r="J201" i="9" s="1"/>
  <c r="K201" i="9" s="1"/>
  <c r="I199" i="9"/>
  <c r="J199" i="9" s="1"/>
  <c r="K199" i="9" s="1"/>
  <c r="I197" i="9"/>
  <c r="J197" i="9" s="1"/>
  <c r="K197" i="9" s="1"/>
  <c r="I195" i="9"/>
  <c r="J195" i="9" s="1"/>
  <c r="K195" i="9" s="1"/>
  <c r="L195" i="9" s="1"/>
  <c r="I193" i="9"/>
  <c r="J193" i="9" s="1"/>
  <c r="I191" i="9"/>
  <c r="J191" i="9" s="1"/>
  <c r="I189" i="9"/>
  <c r="I187" i="9"/>
  <c r="K187" i="9" s="1"/>
  <c r="L187" i="9" s="1"/>
  <c r="B184" i="9" s="1"/>
  <c r="I185" i="9"/>
  <c r="J185" i="9" s="1"/>
  <c r="K185" i="9" s="1"/>
  <c r="L185" i="9" s="1"/>
  <c r="I183" i="9"/>
  <c r="J183" i="9" s="1"/>
  <c r="K183" i="9" s="1"/>
  <c r="I181" i="9"/>
  <c r="J181" i="9" s="1"/>
  <c r="J203" i="9"/>
  <c r="K203" i="9" s="1"/>
  <c r="F193" i="9"/>
  <c r="F191" i="9"/>
  <c r="B113" i="2"/>
  <c r="B115" i="2"/>
  <c r="F115" i="2"/>
  <c r="F113" i="2"/>
  <c r="J189" i="9"/>
  <c r="K189" i="9" s="1"/>
  <c r="B185" i="9" s="1"/>
  <c r="I177" i="9"/>
  <c r="J177" i="9" s="1"/>
  <c r="K177" i="9" s="1"/>
  <c r="L177" i="9" s="1"/>
  <c r="I175" i="9"/>
  <c r="J175" i="9" s="1"/>
  <c r="K175" i="9" s="1"/>
  <c r="L175" i="9" s="1"/>
  <c r="I173" i="9"/>
  <c r="I171" i="9"/>
  <c r="J171" i="9" s="1"/>
  <c r="K171" i="9" s="1"/>
  <c r="L171" i="9" s="1"/>
  <c r="I169" i="9"/>
  <c r="J169" i="9" s="1"/>
  <c r="K169" i="9" s="1"/>
  <c r="I167" i="9"/>
  <c r="J167" i="9" s="1"/>
  <c r="K167" i="9" s="1"/>
  <c r="L167" i="9" s="1"/>
  <c r="I161" i="9"/>
  <c r="J161" i="9" s="1"/>
  <c r="K161" i="9" s="1"/>
  <c r="L161" i="9" s="1"/>
  <c r="I159" i="9"/>
  <c r="J159" i="9" s="1"/>
  <c r="K159" i="9" s="1"/>
  <c r="L159" i="9" s="1"/>
  <c r="I157" i="9"/>
  <c r="J157" i="9" s="1"/>
  <c r="K157" i="9" s="1"/>
  <c r="L157" i="9" s="1"/>
  <c r="I155" i="9"/>
  <c r="J155" i="9" s="1"/>
  <c r="K155" i="9" s="1"/>
  <c r="I153" i="9"/>
  <c r="J153" i="9" s="1"/>
  <c r="K153" i="9" s="1"/>
  <c r="B151" i="9" s="1"/>
  <c r="I151" i="9"/>
  <c r="J151" i="9" s="1"/>
  <c r="K151" i="9" s="1"/>
  <c r="I149" i="9"/>
  <c r="J149" i="9" s="1"/>
  <c r="B150" i="9" s="1"/>
  <c r="I147" i="9"/>
  <c r="J147" i="9" s="1"/>
  <c r="B149" i="9" s="1"/>
  <c r="I143" i="9"/>
  <c r="J143" i="9" s="1"/>
  <c r="K143" i="9" s="1"/>
  <c r="I141" i="9"/>
  <c r="J141" i="9" s="1"/>
  <c r="M141" i="9" s="1"/>
  <c r="B125" i="9" s="1"/>
  <c r="I139" i="9"/>
  <c r="J139" i="9" s="1"/>
  <c r="B123" i="9" s="1"/>
  <c r="I137" i="9"/>
  <c r="J137" i="9" s="1"/>
  <c r="K137" i="9" s="1"/>
  <c r="I135" i="9"/>
  <c r="J135" i="9" s="1"/>
  <c r="K135" i="9" s="1"/>
  <c r="B122" i="9" s="1"/>
  <c r="I133" i="9"/>
  <c r="J133" i="9" s="1"/>
  <c r="K133" i="9" s="1"/>
  <c r="I131" i="9"/>
  <c r="I129" i="9"/>
  <c r="I127" i="9"/>
  <c r="J127" i="9" s="1"/>
  <c r="K127" i="9" s="1"/>
  <c r="B120" i="9" s="1"/>
  <c r="I125" i="9"/>
  <c r="J125" i="9" s="1"/>
  <c r="I123" i="9"/>
  <c r="J123" i="9" s="1"/>
  <c r="B118" i="9" s="1"/>
  <c r="I117" i="9"/>
  <c r="I115" i="9"/>
  <c r="J173" i="9"/>
  <c r="K173" i="9" s="1"/>
  <c r="F163" i="9"/>
  <c r="F125" i="9"/>
  <c r="G131" i="9"/>
  <c r="J129" i="9"/>
  <c r="K129" i="9" s="1"/>
  <c r="F119" i="9"/>
  <c r="J117" i="9"/>
  <c r="K117" i="9" s="1"/>
  <c r="L117" i="9" s="1"/>
  <c r="J115" i="9"/>
  <c r="K115" i="9" s="1"/>
  <c r="L115" i="9" s="1"/>
  <c r="I109" i="9"/>
  <c r="J109" i="9" s="1"/>
  <c r="K109" i="9" s="1"/>
  <c r="I107" i="9"/>
  <c r="I105" i="9"/>
  <c r="J105" i="9" s="1"/>
  <c r="K105" i="9" s="1"/>
  <c r="I103" i="9"/>
  <c r="J103" i="9" s="1"/>
  <c r="I101" i="9"/>
  <c r="I99" i="9"/>
  <c r="J99" i="9" s="1"/>
  <c r="K99" i="9" s="1"/>
  <c r="L99" i="9" s="1"/>
  <c r="I97" i="9"/>
  <c r="J97" i="9" s="1"/>
  <c r="I95" i="9"/>
  <c r="I93" i="9"/>
  <c r="J93" i="9" s="1"/>
  <c r="K93" i="9" s="1"/>
  <c r="I91" i="9"/>
  <c r="J91" i="9" s="1"/>
  <c r="K91" i="9" s="1"/>
  <c r="B86" i="9" s="1"/>
  <c r="I89" i="9"/>
  <c r="K89" i="9" s="1"/>
  <c r="L89" i="9" s="1"/>
  <c r="B85" i="9" s="1"/>
  <c r="I87" i="9"/>
  <c r="J87" i="9" s="1"/>
  <c r="K87" i="9" s="1"/>
  <c r="L87" i="9" s="1"/>
  <c r="I85" i="9"/>
  <c r="J85" i="9" s="1"/>
  <c r="K85" i="9" s="1"/>
  <c r="B84" i="9" s="1"/>
  <c r="I83" i="9"/>
  <c r="J83" i="9" s="1"/>
  <c r="K83" i="9" s="1"/>
  <c r="I81" i="9"/>
  <c r="J81" i="9" s="1"/>
  <c r="K81" i="9" s="1"/>
  <c r="I79" i="9"/>
  <c r="J79" i="9" s="1"/>
  <c r="G107" i="9"/>
  <c r="G101" i="9"/>
  <c r="G95" i="9"/>
  <c r="J95" i="9" s="1"/>
  <c r="D4" i="7"/>
  <c r="G113" i="2" l="1"/>
  <c r="G115" i="2"/>
  <c r="K125" i="9"/>
  <c r="B119" i="9" s="1"/>
  <c r="K193" i="9"/>
  <c r="M243" i="9"/>
  <c r="L243" i="9"/>
  <c r="K191" i="9"/>
  <c r="B186" i="9"/>
  <c r="K225" i="9"/>
  <c r="L225" i="9" s="1"/>
  <c r="B187" i="9"/>
  <c r="K181" i="9"/>
  <c r="B183" i="9" s="1"/>
  <c r="B152" i="9"/>
  <c r="B156" i="9"/>
  <c r="B117" i="9"/>
  <c r="B153" i="9"/>
  <c r="B157" i="9"/>
  <c r="B154" i="9"/>
  <c r="B158" i="9"/>
  <c r="B155" i="9"/>
  <c r="L201" i="9"/>
  <c r="M201" i="9"/>
  <c r="B189" i="9" s="1"/>
  <c r="M203" i="9"/>
  <c r="L203" i="9"/>
  <c r="M199" i="9"/>
  <c r="B188" i="9" s="1"/>
  <c r="L199" i="9"/>
  <c r="J131" i="9"/>
  <c r="M125" i="9"/>
  <c r="L125" i="9"/>
  <c r="K141" i="9"/>
  <c r="L141" i="9" s="1"/>
  <c r="B124" i="9" s="1"/>
  <c r="K95" i="9"/>
  <c r="M95" i="9" s="1"/>
  <c r="B87" i="9"/>
  <c r="J101" i="9"/>
  <c r="B89" i="9" s="1"/>
  <c r="J107" i="9"/>
  <c r="K107" i="9" s="1"/>
  <c r="L107" i="9" s="1"/>
  <c r="K79" i="9"/>
  <c r="L79" i="9" s="1"/>
  <c r="B81" i="9" s="1"/>
  <c r="M79" i="9"/>
  <c r="K97" i="9"/>
  <c r="B88" i="9"/>
  <c r="K103" i="9"/>
  <c r="L103" i="9" s="1"/>
  <c r="B90" i="9"/>
  <c r="I27" i="9"/>
  <c r="J27" i="9" s="1"/>
  <c r="F59" i="9"/>
  <c r="I75" i="9"/>
  <c r="J75" i="9" s="1"/>
  <c r="K75" i="9" s="1"/>
  <c r="B66" i="9" s="1"/>
  <c r="I31" i="9"/>
  <c r="I25" i="9"/>
  <c r="J25" i="9" s="1"/>
  <c r="K25" i="9" s="1"/>
  <c r="B11" i="9" s="1"/>
  <c r="I19" i="9"/>
  <c r="J19" i="9" s="1"/>
  <c r="K19" i="9" s="1"/>
  <c r="L19" i="9" s="1"/>
  <c r="I17" i="9"/>
  <c r="J17" i="9" s="1"/>
  <c r="K17" i="9" s="1"/>
  <c r="I15" i="9"/>
  <c r="J15" i="9" s="1"/>
  <c r="K15" i="9" s="1"/>
  <c r="I13" i="9"/>
  <c r="J13" i="9" s="1"/>
  <c r="K13" i="9" s="1"/>
  <c r="B9" i="9" s="1"/>
  <c r="I11" i="9"/>
  <c r="K11" i="9" s="1"/>
  <c r="L11" i="9" s="1"/>
  <c r="B8" i="9" s="1"/>
  <c r="I9" i="9"/>
  <c r="J9" i="9" s="1"/>
  <c r="K9" i="9" s="1"/>
  <c r="L9" i="9" s="1"/>
  <c r="I7" i="9"/>
  <c r="J7" i="9" s="1"/>
  <c r="K7" i="9" s="1"/>
  <c r="I5" i="9"/>
  <c r="J5" i="9" s="1"/>
  <c r="K5" i="9" s="1"/>
  <c r="F21" i="9"/>
  <c r="F126" i="2"/>
  <c r="F124" i="2"/>
  <c r="B124" i="2"/>
  <c r="B108" i="2"/>
  <c r="F106" i="2"/>
  <c r="G106" i="2" s="1"/>
  <c r="H106" i="2" s="1"/>
  <c r="F104" i="2"/>
  <c r="G104" i="2" s="1"/>
  <c r="H104" i="2" s="1"/>
  <c r="F101" i="2"/>
  <c r="G101" i="2" s="1"/>
  <c r="F99" i="2"/>
  <c r="G99" i="2" s="1"/>
  <c r="F96" i="2"/>
  <c r="G96" i="2" s="1"/>
  <c r="F94" i="2"/>
  <c r="G94" i="2" s="1"/>
  <c r="F91" i="2"/>
  <c r="G91" i="2" s="1"/>
  <c r="F89" i="2"/>
  <c r="G89" i="2" s="1"/>
  <c r="F86" i="2"/>
  <c r="G86" i="2" s="1"/>
  <c r="F84" i="2"/>
  <c r="G84" i="2" s="1"/>
  <c r="F81" i="2"/>
  <c r="G81" i="2" s="1"/>
  <c r="F79" i="2"/>
  <c r="G79" i="2" s="1"/>
  <c r="F76" i="2"/>
  <c r="G76" i="2" s="1"/>
  <c r="F74" i="2"/>
  <c r="G74" i="2" s="1"/>
  <c r="F71" i="2"/>
  <c r="G71" i="2" s="1"/>
  <c r="F69" i="2"/>
  <c r="G69" i="2" s="1"/>
  <c r="F66" i="2"/>
  <c r="G66" i="2" s="1"/>
  <c r="F64" i="2"/>
  <c r="G64" i="2" s="1"/>
  <c r="H64" i="2" s="1"/>
  <c r="F61" i="2"/>
  <c r="G61" i="2" s="1"/>
  <c r="F58" i="2"/>
  <c r="G58" i="2" s="1"/>
  <c r="F56" i="2"/>
  <c r="G56" i="2" s="1"/>
  <c r="H56" i="2" s="1"/>
  <c r="F53" i="2"/>
  <c r="G53" i="2" s="1"/>
  <c r="F51" i="2"/>
  <c r="G51" i="2" s="1"/>
  <c r="H51" i="2" s="1"/>
  <c r="F48" i="2"/>
  <c r="G48" i="2" s="1"/>
  <c r="F46" i="2"/>
  <c r="G46" i="2" s="1"/>
  <c r="H46" i="2" s="1"/>
  <c r="F43" i="2"/>
  <c r="G43" i="2" s="1"/>
  <c r="F41" i="2"/>
  <c r="G41" i="2" s="1"/>
  <c r="H41" i="2" s="1"/>
  <c r="G38" i="2"/>
  <c r="H38" i="2" s="1"/>
  <c r="F36" i="2"/>
  <c r="G36" i="2" s="1"/>
  <c r="H36" i="2" s="1"/>
  <c r="G33" i="2"/>
  <c r="H33" i="2" s="1"/>
  <c r="F31" i="2"/>
  <c r="G31" i="2" s="1"/>
  <c r="H31" i="2" s="1"/>
  <c r="G28" i="2"/>
  <c r="H28" i="2" s="1"/>
  <c r="F26" i="2"/>
  <c r="G26" i="2" s="1"/>
  <c r="H26" i="2" s="1"/>
  <c r="F23" i="2"/>
  <c r="F21" i="2"/>
  <c r="G21" i="2" s="1"/>
  <c r="F19" i="2"/>
  <c r="G19" i="2" s="1"/>
  <c r="H19" i="2" s="1"/>
  <c r="K27" i="9" l="1"/>
  <c r="B12" i="9"/>
  <c r="G126" i="2"/>
  <c r="G124" i="2"/>
  <c r="L95" i="9"/>
  <c r="K131" i="9"/>
  <c r="L131" i="9" s="1"/>
  <c r="B121" i="9"/>
  <c r="B91" i="9"/>
  <c r="K101" i="9"/>
  <c r="B92" i="9"/>
  <c r="B94" i="9"/>
  <c r="B93" i="9"/>
  <c r="L97" i="9"/>
  <c r="M97" i="9"/>
  <c r="B82" i="9"/>
  <c r="B83" i="9"/>
  <c r="I63" i="9"/>
  <c r="J63" i="9" s="1"/>
  <c r="K63" i="9" s="1"/>
  <c r="L63" i="9" s="1"/>
  <c r="I65" i="9"/>
  <c r="J65" i="9" s="1"/>
  <c r="K65" i="9" s="1"/>
  <c r="M65" i="9" s="1"/>
  <c r="I69" i="9"/>
  <c r="J69" i="9" s="1"/>
  <c r="K69" i="9" s="1"/>
  <c r="J53" i="9"/>
  <c r="I61" i="9"/>
  <c r="J61" i="9" s="1"/>
  <c r="K61" i="9" s="1"/>
  <c r="B62" i="9" s="1"/>
  <c r="I71" i="9"/>
  <c r="J71" i="9" s="1"/>
  <c r="K71" i="9" s="1"/>
  <c r="B63" i="9" s="1"/>
  <c r="I73" i="9"/>
  <c r="J73" i="9" s="1"/>
  <c r="K73" i="9" s="1"/>
  <c r="B65" i="9" s="1"/>
  <c r="I59" i="9"/>
  <c r="J59" i="9" s="1"/>
  <c r="K59" i="9" s="1"/>
  <c r="I67" i="9"/>
  <c r="J67" i="9" s="1"/>
  <c r="K67" i="9" s="1"/>
  <c r="B64" i="9" s="1"/>
  <c r="M7" i="9"/>
  <c r="L7" i="9"/>
  <c r="L17" i="9"/>
  <c r="B10" i="9"/>
  <c r="L5" i="9"/>
  <c r="M5" i="9"/>
  <c r="B7" i="9" s="1"/>
  <c r="I64" i="2"/>
  <c r="I51" i="9"/>
  <c r="J51" i="9" s="1"/>
  <c r="K51" i="9" s="1"/>
  <c r="B41" i="9" s="1"/>
  <c r="I49" i="9"/>
  <c r="J49" i="9" s="1"/>
  <c r="K49" i="9" s="1"/>
  <c r="B40" i="9" s="1"/>
  <c r="I47" i="9"/>
  <c r="J47" i="9" s="1"/>
  <c r="K47" i="9" s="1"/>
  <c r="B39" i="9" s="1"/>
  <c r="I45" i="9"/>
  <c r="J45" i="9" s="1"/>
  <c r="K45" i="9" s="1"/>
  <c r="I43" i="9"/>
  <c r="J43" i="9" s="1"/>
  <c r="K43" i="9" s="1"/>
  <c r="B34" i="9" s="1"/>
  <c r="I41" i="9"/>
  <c r="J41" i="9" s="1"/>
  <c r="I39" i="9"/>
  <c r="J39" i="9" s="1"/>
  <c r="K39" i="9" s="1"/>
  <c r="I37" i="9"/>
  <c r="J37" i="9" s="1"/>
  <c r="K37" i="9" s="1"/>
  <c r="B36" i="9" s="1"/>
  <c r="I35" i="9"/>
  <c r="J35" i="9" s="1"/>
  <c r="I33" i="9"/>
  <c r="J33" i="9" s="1"/>
  <c r="K33" i="9" s="1"/>
  <c r="J31" i="9"/>
  <c r="K31" i="9" s="1"/>
  <c r="B35" i="9" s="1"/>
  <c r="M63" i="9" l="1"/>
  <c r="B61" i="9" s="1"/>
  <c r="K35" i="9"/>
  <c r="B33" i="9"/>
  <c r="K53" i="9"/>
  <c r="B38" i="9" s="1"/>
  <c r="L65" i="9"/>
  <c r="M51" i="9"/>
  <c r="L51" i="9"/>
  <c r="M49" i="9"/>
  <c r="L49" i="9"/>
  <c r="M47" i="9"/>
  <c r="L47" i="9"/>
  <c r="K41" i="9"/>
  <c r="B37" i="9" s="1"/>
  <c r="F16" i="2" l="1"/>
  <c r="G16" i="2" s="1"/>
  <c r="I16" i="2" s="1"/>
  <c r="F14" i="2"/>
  <c r="G14" i="2" s="1"/>
  <c r="I14" i="2" s="1"/>
  <c r="F9" i="2"/>
  <c r="G9" i="2" s="1"/>
  <c r="H9" i="2" s="1"/>
  <c r="H16" i="2" l="1"/>
  <c r="H14" i="2"/>
  <c r="I9" i="2"/>
  <c r="F11" i="2"/>
  <c r="G11" i="2" s="1"/>
  <c r="H11" i="2" s="1"/>
  <c r="F7" i="2"/>
  <c r="G7" i="2" s="1"/>
  <c r="I7" i="2" s="1"/>
  <c r="F5" i="2"/>
  <c r="B5" i="2"/>
  <c r="G5" i="2" l="1"/>
  <c r="H5" i="2" s="1"/>
  <c r="H7" i="2"/>
  <c r="I5" i="2" l="1"/>
</calcChain>
</file>

<file path=xl/sharedStrings.xml><?xml version="1.0" encoding="utf-8"?>
<sst xmlns="http://schemas.openxmlformats.org/spreadsheetml/2006/main" count="1906" uniqueCount="244">
  <si>
    <t xml:space="preserve">цибуля </t>
  </si>
  <si>
    <t>помідор</t>
  </si>
  <si>
    <t># людей рецепт годує</t>
  </si>
  <si>
    <t>морква</t>
  </si>
  <si>
    <t># людей на таборі</t>
  </si>
  <si>
    <t># у рецепті</t>
  </si>
  <si>
    <t>вага однієї цибулі (lb.)</t>
  </si>
  <si>
    <t>вага одного помідора (lb.)</t>
  </si>
  <si>
    <t>вага однієї моркви (lb.)</t>
  </si>
  <si>
    <t>1 cup нарізані помідори (lb.)</t>
  </si>
  <si>
    <t># cups у рецепті</t>
  </si>
  <si>
    <t>1 cup нарізані цибулі (lb.)</t>
  </si>
  <si>
    <t>1 cup нарізані моркви (lb.)</t>
  </si>
  <si>
    <t># цибуль</t>
  </si>
  <si>
    <t># cups</t>
  </si>
  <si>
    <t># помідорів</t>
  </si>
  <si>
    <t xml:space="preserve"># cups </t>
  </si>
  <si>
    <t>кількости з рецепту для нормального домашнього готування:</t>
  </si>
  <si>
    <t>розміри</t>
  </si>
  <si>
    <t xml:space="preserve"># людей </t>
  </si>
  <si>
    <t># людей</t>
  </si>
  <si>
    <t>необхідні розміри та кількости для готування для табору:</t>
  </si>
  <si>
    <t>вага однієї паприки (lb.)</t>
  </si>
  <si>
    <t>1 cup нарізані паприки (lb.)</t>
  </si>
  <si>
    <t>паприка/ солодкий перець</t>
  </si>
  <si>
    <t>бараболя/ бульба</t>
  </si>
  <si>
    <t>вага однієї бараболі (lb.)</t>
  </si>
  <si>
    <t>1 cup нарізані бараболі (lb.)</t>
  </si>
  <si>
    <t>селера</t>
  </si>
  <si>
    <t>вага однієї селери (lb.)</t>
  </si>
  <si>
    <t>часник</t>
  </si>
  <si>
    <t>кількість дольок (cloves) у головці</t>
  </si>
  <si>
    <t>вага голови часнику (lb.)</t>
  </si>
  <si>
    <t>вага дольки (clove) часнику (lb.)</t>
  </si>
  <si>
    <t># дольок у рецепті</t>
  </si>
  <si>
    <t>капуста</t>
  </si>
  <si>
    <t>вага однієї капусти (lb.)</t>
  </si>
  <si>
    <t>1 cup нарізаної капусти (lb.)</t>
  </si>
  <si>
    <t>1 cup нарізаної селерії (lb.)</t>
  </si>
  <si>
    <t>tsp</t>
  </si>
  <si>
    <t>tbsp</t>
  </si>
  <si>
    <t>cup</t>
  </si>
  <si>
    <t>розміри (ounces)</t>
  </si>
  <si>
    <t>quart</t>
  </si>
  <si>
    <t># tsp</t>
  </si>
  <si>
    <t># tbsp</t>
  </si>
  <si>
    <t># quarts</t>
  </si>
  <si>
    <t xml:space="preserve"># tsp </t>
  </si>
  <si>
    <t xml:space="preserve"># ounces </t>
  </si>
  <si>
    <t xml:space="preserve"># tbsp </t>
  </si>
  <si>
    <t xml:space="preserve">#  quarts </t>
  </si>
  <si>
    <t>1 tsp</t>
  </si>
  <si>
    <t>1 tbsp</t>
  </si>
  <si>
    <t>1 cup</t>
  </si>
  <si>
    <t>1 quart</t>
  </si>
  <si>
    <t># gallons</t>
  </si>
  <si>
    <t>необхідні розміри для готування для табору:</t>
  </si>
  <si>
    <t>розміри з рецепту для нормального домашнього готування:</t>
  </si>
  <si>
    <t>масло</t>
  </si>
  <si>
    <t># sticks</t>
  </si>
  <si>
    <t># lb</t>
  </si>
  <si>
    <t># cup</t>
  </si>
  <si>
    <t xml:space="preserve">кінза (cilantro) </t>
  </si>
  <si>
    <t>Рідини: liquids</t>
  </si>
  <si>
    <t>Свіжі пряності: fresh herbs</t>
  </si>
  <si>
    <t>Насипні інгредієнти: bulk ingredients</t>
  </si>
  <si>
    <t>Сухі боби: dry legumes</t>
  </si>
  <si>
    <t>кількости нарізеної кінзи з рецепту для нормального домашнього готування:</t>
  </si>
  <si>
    <t xml:space="preserve">петрушка (parsley) </t>
  </si>
  <si>
    <t>мука</t>
  </si>
  <si>
    <t xml:space="preserve">васильки справжні (basil) </t>
  </si>
  <si>
    <t>цукор</t>
  </si>
  <si>
    <t>сіль</t>
  </si>
  <si>
    <t>перець</t>
  </si>
  <si>
    <t xml:space="preserve"># bunches </t>
  </si>
  <si>
    <t xml:space="preserve"># lb </t>
  </si>
  <si>
    <t xml:space="preserve"># цибуль </t>
  </si>
  <si>
    <t xml:space="preserve"># помідорів </t>
  </si>
  <si>
    <t xml:space="preserve"># бараболь </t>
  </si>
  <si>
    <t xml:space="preserve"># селерів </t>
  </si>
  <si>
    <t xml:space="preserve"># капустів </t>
  </si>
  <si>
    <t xml:space="preserve"># lb. </t>
  </si>
  <si>
    <t xml:space="preserve"># дольок </t>
  </si>
  <si>
    <t xml:space="preserve"># головків </t>
  </si>
  <si>
    <t># tbsp у рецепті</t>
  </si>
  <si>
    <t>кількість дольок (cloves) у tbsp посіченого (minced) часника</t>
  </si>
  <si>
    <t>необхідні розміри на готування для табору:</t>
  </si>
  <si>
    <t>рис (rice) сухий</t>
  </si>
  <si>
    <t>необхідні розміри сухого бобу на готування для табору:</t>
  </si>
  <si>
    <t># сups зварені</t>
  </si>
  <si>
    <t># cups сухі</t>
  </si>
  <si>
    <t>кількість бобу з рецепту для нормального домашнього готування:</t>
  </si>
  <si>
    <t># cups зварені</t>
  </si>
  <si>
    <t># lb cухі</t>
  </si>
  <si>
    <t># 15.5 oz пушки</t>
  </si>
  <si>
    <t># lb сухі</t>
  </si>
  <si>
    <t># X</t>
  </si>
  <si>
    <t>Кільість людей на таборі</t>
  </si>
  <si>
    <t>Масло</t>
  </si>
  <si>
    <t>Васильки справжні (basil)</t>
  </si>
  <si>
    <t>Помідор</t>
  </si>
  <si>
    <t>Часник</t>
  </si>
  <si>
    <t>lb.</t>
  </si>
  <si>
    <t>bunches</t>
  </si>
  <si>
    <t>heads</t>
  </si>
  <si>
    <t>X</t>
  </si>
  <si>
    <t>суша локшина (dry pasta noodles)</t>
  </si>
  <si>
    <t>локшина</t>
  </si>
  <si>
    <t># oz</t>
  </si>
  <si>
    <t># lb.</t>
  </si>
  <si>
    <t>Що треба купувати для табору:</t>
  </si>
  <si>
    <t>1 tbsp ----&gt; oz.</t>
  </si>
  <si>
    <t>1 cup ----&gt; oz.</t>
  </si>
  <si>
    <t>romaine lettuce</t>
  </si>
  <si>
    <t>вага одного romaine lettuce head (lb.)</t>
  </si>
  <si>
    <t># lettuce heads</t>
  </si>
  <si>
    <t>Romaine lettuce</t>
  </si>
  <si>
    <t>green onion</t>
  </si>
  <si>
    <t># bunches</t>
  </si>
  <si>
    <t># green onion</t>
  </si>
  <si>
    <t># green onions</t>
  </si>
  <si>
    <t>паприка</t>
  </si>
  <si>
    <t># моркви</t>
  </si>
  <si>
    <t># паприки</t>
  </si>
  <si>
    <t>olive oil</t>
  </si>
  <si>
    <t>balsamic vinegar</t>
  </si>
  <si>
    <t>dijon mustard</t>
  </si>
  <si>
    <t>oz</t>
  </si>
  <si>
    <t>гриби</t>
  </si>
  <si>
    <t>вага одного гриба (lb.)</t>
  </si>
  <si>
    <t>рис (medium grain or Arborio)</t>
  </si>
  <si>
    <t>цибуля</t>
  </si>
  <si>
    <t>Parmesan cheese</t>
  </si>
  <si>
    <t>Parmesan cheese (can be cheap stuff)</t>
  </si>
  <si>
    <t>гриби (regular button mushrooms)</t>
  </si>
  <si>
    <t>stock (або вода)</t>
  </si>
  <si>
    <t># гриби</t>
  </si>
  <si>
    <t>гриби (normal button mushrooms)</t>
  </si>
  <si>
    <t>Stock or water</t>
  </si>
  <si>
    <t>1 cup нарізані гриби (lb.)</t>
  </si>
  <si>
    <t>gallons</t>
  </si>
  <si>
    <t>Що треба купувати/приготовити для табору:</t>
  </si>
  <si>
    <t>kidney beans</t>
  </si>
  <si>
    <t>chickpeas</t>
  </si>
  <si>
    <t>white beans</t>
  </si>
  <si>
    <t>red onion</t>
  </si>
  <si>
    <t>parsley</t>
  </si>
  <si>
    <t>celery</t>
  </si>
  <si>
    <t>apple cider vinegar</t>
  </si>
  <si>
    <t>sugar</t>
  </si>
  <si>
    <t>salt</t>
  </si>
  <si>
    <t>pepper</t>
  </si>
  <si>
    <t>15.5 oz can</t>
  </si>
  <si>
    <t>lb. dry</t>
  </si>
  <si>
    <t>боби (legumes)</t>
  </si>
  <si>
    <t>lb</t>
  </si>
  <si>
    <t>cups</t>
  </si>
  <si>
    <t>vinegar</t>
  </si>
  <si>
    <t>сухі прянощі (dry herbs and spices)</t>
  </si>
  <si>
    <t>нут (chickpeas), квасоля (beans), сочевиця (lentils) ітд.</t>
  </si>
  <si>
    <t>Ярина</t>
  </si>
  <si>
    <t>локшина з свіжим помідоровим соусом</t>
  </si>
  <si>
    <t>італійський салат</t>
  </si>
  <si>
    <t>mushroom risotto</t>
  </si>
  <si>
    <t>parmesan cheese</t>
  </si>
  <si>
    <t>mozarella cheese</t>
  </si>
  <si>
    <t>Другі інгредієнти:</t>
  </si>
  <si>
    <t>інші прянощі (на смак)</t>
  </si>
  <si>
    <t>Обід/вечера #2: mushroom risotto and three bean salad.</t>
  </si>
  <si>
    <t>chickpeas (if not buying dry)</t>
  </si>
  <si>
    <t>kidney beans (if not buying dry)</t>
  </si>
  <si>
    <t>white beans (if not buying dry)</t>
  </si>
  <si>
    <t>three bean salad</t>
  </si>
  <si>
    <t>chorizo</t>
  </si>
  <si>
    <t>garbanzos and greens</t>
  </si>
  <si>
    <t>oregano</t>
  </si>
  <si>
    <t>plum tomato</t>
  </si>
  <si>
    <t>spinach</t>
  </si>
  <si>
    <t>нут (chickpeas/garbanzos)</t>
  </si>
  <si>
    <t>ground pork</t>
  </si>
  <si>
    <t>chili pepper flakes</t>
  </si>
  <si>
    <t>ground coriander</t>
  </si>
  <si>
    <t>ground cumin</t>
  </si>
  <si>
    <t>ground cinnamon</t>
  </si>
  <si>
    <t>arroz verde</t>
  </si>
  <si>
    <t>Обід/вечера #3: Arroz verde; garbanzos and greens.</t>
  </si>
  <si>
    <t>halapeno</t>
  </si>
  <si>
    <t>вага одного halapeno (lb.)</t>
  </si>
  <si>
    <t>1 cup нарізаного halapeno (lb.)</t>
  </si>
  <si>
    <t>вода</t>
  </si>
  <si>
    <t>oz.</t>
  </si>
  <si>
    <t>dry chickpeas</t>
  </si>
  <si>
    <t>cooked chickpeas (if not using dry)</t>
  </si>
  <si>
    <t>15.5 oz</t>
  </si>
  <si>
    <t>green pepper</t>
  </si>
  <si>
    <t>cilantro</t>
  </si>
  <si>
    <t>water</t>
  </si>
  <si>
    <t>butter</t>
  </si>
  <si>
    <t>long grain rice</t>
  </si>
  <si>
    <t xml:space="preserve"># паприків </t>
  </si>
  <si>
    <t>peppers</t>
  </si>
  <si>
    <t># halapeno</t>
  </si>
  <si>
    <t>Обід/вечера #1: локшина з свіжим помідоровим соусом та італійський салат.</t>
  </si>
  <si>
    <t>Обід/вечера #4: Macaroni and cheese, помідоровий салат</t>
  </si>
  <si>
    <t>макарони з сиром</t>
  </si>
  <si>
    <t>макарони (dry elbow macaroni)</t>
  </si>
  <si>
    <t>тепле молоко</t>
  </si>
  <si>
    <t>dry elbow macaroni</t>
  </si>
  <si>
    <t>shredded sharp cheddar cheese</t>
  </si>
  <si>
    <t>помідоровий салат</t>
  </si>
  <si>
    <t>помідори</t>
  </si>
  <si>
    <t>sweet onion</t>
  </si>
  <si>
    <t>петрушка (parsley)</t>
  </si>
  <si>
    <t>Обід/вечера #5: lentils and rice, cole slaw</t>
  </si>
  <si>
    <t>cumin</t>
  </si>
  <si>
    <t>сочевиця (lentils)</t>
  </si>
  <si>
    <t>рис</t>
  </si>
  <si>
    <t>гаряча вода</t>
  </si>
  <si>
    <t>cole slaw</t>
  </si>
  <si>
    <t>hot water</t>
  </si>
  <si>
    <t>dijon/balsamic</t>
  </si>
  <si>
    <t>dijon</t>
  </si>
  <si>
    <t>Обід/вечера #6: борщ, книдлі з грибовим соусом.</t>
  </si>
  <si>
    <t>борщ</t>
  </si>
  <si>
    <t>бурак</t>
  </si>
  <si>
    <t xml:space="preserve"># halapeno </t>
  </si>
  <si>
    <t># бураків</t>
  </si>
  <si>
    <t>1 cup нарізаного бурака (lb.)</t>
  </si>
  <si>
    <t>вага одного бурака (lb.)</t>
  </si>
  <si>
    <t>біла квасоля</t>
  </si>
  <si>
    <t>lemon juice</t>
  </si>
  <si>
    <t>сметана</t>
  </si>
  <si>
    <t>бараболя</t>
  </si>
  <si>
    <t>vegetable oil</t>
  </si>
  <si>
    <t>віла квасоля</t>
  </si>
  <si>
    <t>сік з цитрини</t>
  </si>
  <si>
    <t>олива</t>
  </si>
  <si>
    <t>cloves</t>
  </si>
  <si>
    <t>грибовий соус з клюсками</t>
  </si>
  <si>
    <t>кріп</t>
  </si>
  <si>
    <t>кріп (dill)</t>
  </si>
  <si>
    <t>клюски (polish style egg noodles)</t>
  </si>
  <si>
    <t>клюски</t>
  </si>
  <si>
    <t>сочевиця (lentils) з рисом і цибулею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</si>
</sst>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5"/>
      <name val="Arial"/>
      <family val="2"/>
    </font>
    <font>
      <b/>
      <sz val="11"/>
      <color rgb="FF00B050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6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11"/>
      <color theme="5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12"/>
      <color theme="1"/>
      <name val="Arial"/>
      <family val="2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b/>
      <i/>
      <sz val="11"/>
      <color rgb="FFFF0000"/>
      <name val="Arial"/>
      <family val="2"/>
    </font>
    <font>
      <b/>
      <sz val="15"/>
      <color rgb="FF00B050"/>
      <name val="Arial"/>
      <family val="2"/>
    </font>
    <font>
      <sz val="15"/>
      <color rgb="FF00B050"/>
      <name val="Arial"/>
      <family val="2"/>
    </font>
    <font>
      <b/>
      <i/>
      <sz val="15"/>
      <color rgb="FFFF0000"/>
      <name val="Arial"/>
      <family val="2"/>
    </font>
    <font>
      <b/>
      <sz val="15"/>
      <color theme="1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4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1" fillId="3" borderId="6" xfId="0" applyFont="1" applyFill="1" applyBorder="1"/>
    <xf numFmtId="0" fontId="10" fillId="4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2" fillId="5" borderId="11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4" fillId="0" borderId="0" xfId="0" applyFont="1" applyAlignment="1">
      <alignment vertical="center"/>
    </xf>
    <xf numFmtId="0" fontId="2" fillId="5" borderId="10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2" fillId="5" borderId="14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7" fillId="0" borderId="0" xfId="0" applyFont="1"/>
    <xf numFmtId="0" fontId="18" fillId="0" borderId="0" xfId="0" applyFont="1"/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21" fillId="0" borderId="0" xfId="1" applyAlignment="1">
      <alignment horizontal="left" vertical="center" wrapText="1" indent="1"/>
    </xf>
    <xf numFmtId="0" fontId="14" fillId="0" borderId="0" xfId="0" applyFont="1"/>
    <xf numFmtId="0" fontId="4" fillId="3" borderId="2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1" fillId="7" borderId="11" xfId="0" applyFont="1" applyFill="1" applyBorder="1"/>
    <xf numFmtId="0" fontId="1" fillId="7" borderId="15" xfId="0" applyFont="1" applyFill="1" applyBorder="1"/>
    <xf numFmtId="0" fontId="1" fillId="7" borderId="12" xfId="0" applyFont="1" applyFill="1" applyBorder="1"/>
    <xf numFmtId="0" fontId="1" fillId="7" borderId="8" xfId="0" applyFont="1" applyFill="1" applyBorder="1"/>
    <xf numFmtId="0" fontId="1" fillId="7" borderId="9" xfId="0" applyFont="1" applyFill="1" applyBorder="1"/>
    <xf numFmtId="0" fontId="1" fillId="7" borderId="10" xfId="0" applyFont="1" applyFill="1" applyBorder="1"/>
    <xf numFmtId="0" fontId="10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wrapText="1"/>
    </xf>
    <xf numFmtId="0" fontId="20" fillId="7" borderId="15" xfId="0" applyFont="1" applyFill="1" applyBorder="1" applyAlignment="1">
      <alignment horizontal="center" wrapText="1"/>
    </xf>
    <xf numFmtId="0" fontId="20" fillId="7" borderId="12" xfId="0" applyFont="1" applyFill="1" applyBorder="1" applyAlignment="1">
      <alignment horizontal="center" wrapText="1"/>
    </xf>
    <xf numFmtId="0" fontId="20" fillId="7" borderId="8" xfId="0" applyFont="1" applyFill="1" applyBorder="1" applyAlignment="1">
      <alignment horizontal="center" wrapText="1"/>
    </xf>
    <xf numFmtId="0" fontId="20" fillId="7" borderId="9" xfId="0" applyFont="1" applyFill="1" applyBorder="1" applyAlignment="1">
      <alignment horizontal="center" wrapText="1"/>
    </xf>
    <xf numFmtId="0" fontId="20" fillId="7" borderId="10" xfId="0" applyFont="1" applyFill="1" applyBorder="1" applyAlignment="1">
      <alignment horizontal="center" wrapText="1"/>
    </xf>
    <xf numFmtId="0" fontId="20" fillId="7" borderId="0" xfId="0" applyFont="1" applyFill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5</xdr:row>
          <xdr:rowOff>114300</xdr:rowOff>
        </xdr:from>
        <xdr:to>
          <xdr:col>4</xdr:col>
          <xdr:colOff>895350</xdr:colOff>
          <xdr:row>9</xdr:row>
          <xdr:rowOff>76200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5</xdr:row>
          <xdr:rowOff>95250</xdr:rowOff>
        </xdr:from>
        <xdr:to>
          <xdr:col>1</xdr:col>
          <xdr:colOff>685800</xdr:colOff>
          <xdr:row>9</xdr:row>
          <xdr:rowOff>57150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5</xdr:row>
          <xdr:rowOff>66675</xdr:rowOff>
        </xdr:from>
        <xdr:to>
          <xdr:col>2</xdr:col>
          <xdr:colOff>533400</xdr:colOff>
          <xdr:row>9</xdr:row>
          <xdr:rowOff>28575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4"/>
  <sheetViews>
    <sheetView tabSelected="1" workbookViewId="0">
      <selection activeCell="D14" sqref="D14"/>
    </sheetView>
  </sheetViews>
  <sheetFormatPr defaultRowHeight="14.25" x14ac:dyDescent="0.2"/>
  <cols>
    <col min="1" max="1" width="7.140625" style="1" bestFit="1" customWidth="1"/>
    <col min="2" max="2" width="24.5703125" style="1" bestFit="1" customWidth="1"/>
    <col min="3" max="3" width="10.5703125" style="1" bestFit="1" customWidth="1"/>
    <col min="4" max="4" width="8.140625" style="1" bestFit="1" customWidth="1"/>
    <col min="5" max="6" width="13.7109375" style="1" bestFit="1" customWidth="1"/>
    <col min="7" max="16384" width="9.140625" style="1"/>
  </cols>
  <sheetData>
    <row r="2" spans="1:6" ht="42.75" x14ac:dyDescent="0.2">
      <c r="A2" s="74" t="s">
        <v>57</v>
      </c>
      <c r="B2" s="75"/>
      <c r="C2" s="9" t="s">
        <v>4</v>
      </c>
      <c r="D2" s="74" t="s">
        <v>21</v>
      </c>
      <c r="E2" s="76"/>
      <c r="F2" s="75"/>
    </row>
    <row r="3" spans="1:6" ht="15" customHeight="1" x14ac:dyDescent="0.25">
      <c r="A3" s="7" t="s">
        <v>96</v>
      </c>
      <c r="B3" s="7" t="s">
        <v>2</v>
      </c>
      <c r="C3" s="4" t="s">
        <v>20</v>
      </c>
      <c r="D3" s="10" t="s">
        <v>96</v>
      </c>
      <c r="E3" s="10"/>
      <c r="F3" s="10"/>
    </row>
    <row r="4" spans="1:6" x14ac:dyDescent="0.2">
      <c r="A4" s="3">
        <v>1</v>
      </c>
      <c r="B4" s="3">
        <v>4</v>
      </c>
      <c r="C4" s="5">
        <v>40</v>
      </c>
      <c r="D4" s="11">
        <f>A4*C4/B4</f>
        <v>10</v>
      </c>
      <c r="E4" s="11"/>
      <c r="F4" s="11"/>
    </row>
  </sheetData>
  <mergeCells count="2">
    <mergeCell ref="A2:B2"/>
    <mergeCell ref="D2:F2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50" r:id="rId4">
          <objectPr defaultSize="0" r:id="rId5">
            <anchor moveWithCells="1">
              <from>
                <xdr:col>3</xdr:col>
                <xdr:colOff>523875</xdr:colOff>
                <xdr:row>5</xdr:row>
                <xdr:rowOff>114300</xdr:rowOff>
              </from>
              <to>
                <xdr:col>4</xdr:col>
                <xdr:colOff>895350</xdr:colOff>
                <xdr:row>9</xdr:row>
                <xdr:rowOff>76200</xdr:rowOff>
              </to>
            </anchor>
          </objectPr>
        </oleObject>
      </mc:Choice>
      <mc:Fallback>
        <oleObject progId="Document" dvAspect="DVASPECT_ICON" shapeId="2050" r:id="rId4"/>
      </mc:Fallback>
    </mc:AlternateContent>
    <mc:AlternateContent xmlns:mc="http://schemas.openxmlformats.org/markup-compatibility/2006">
      <mc:Choice Requires="x14">
        <oleObject progId="Document" dvAspect="DVASPECT_ICON" shapeId="2052" r:id="rId6">
          <objectPr defaultSize="0" r:id="rId7">
            <anchor moveWithCells="1">
              <from>
                <xdr:col>0</xdr:col>
                <xdr:colOff>247650</xdr:colOff>
                <xdr:row>5</xdr:row>
                <xdr:rowOff>95250</xdr:rowOff>
              </from>
              <to>
                <xdr:col>1</xdr:col>
                <xdr:colOff>685800</xdr:colOff>
                <xdr:row>9</xdr:row>
                <xdr:rowOff>57150</xdr:rowOff>
              </to>
            </anchor>
          </objectPr>
        </oleObject>
      </mc:Choice>
      <mc:Fallback>
        <oleObject progId="Document" dvAspect="DVASPECT_ICON" shapeId="2052" r:id="rId6"/>
      </mc:Fallback>
    </mc:AlternateContent>
    <mc:AlternateContent xmlns:mc="http://schemas.openxmlformats.org/markup-compatibility/2006">
      <mc:Choice Requires="x14">
        <oleObject progId="Document" dvAspect="DVASPECT_ICON" shapeId="2053" r:id="rId8">
          <objectPr defaultSize="0" r:id="rId9">
            <anchor moveWithCells="1">
              <from>
                <xdr:col>1</xdr:col>
                <xdr:colOff>1257300</xdr:colOff>
                <xdr:row>5</xdr:row>
                <xdr:rowOff>66675</xdr:rowOff>
              </from>
              <to>
                <xdr:col>2</xdr:col>
                <xdr:colOff>533400</xdr:colOff>
                <xdr:row>9</xdr:row>
                <xdr:rowOff>28575</xdr:rowOff>
              </to>
            </anchor>
          </objectPr>
        </oleObject>
      </mc:Choice>
      <mc:Fallback>
        <oleObject progId="Document" dvAspect="DVASPECT_ICON" shapeId="2053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zoomScale="85" zoomScaleNormal="85" workbookViewId="0">
      <selection activeCell="A21" sqref="A21"/>
    </sheetView>
  </sheetViews>
  <sheetFormatPr defaultRowHeight="14.25" x14ac:dyDescent="0.2"/>
  <cols>
    <col min="1" max="1" width="37.42578125" style="1" bestFit="1" customWidth="1"/>
    <col min="2" max="2" width="9.28515625" style="1" bestFit="1" customWidth="1"/>
    <col min="3" max="3" width="11.85546875" style="1" bestFit="1" customWidth="1"/>
    <col min="4" max="4" width="9.140625" style="1"/>
    <col min="5" max="5" width="28.28515625" style="1" bestFit="1" customWidth="1"/>
    <col min="6" max="6" width="43" style="1" bestFit="1" customWidth="1"/>
    <col min="7" max="7" width="21" style="1" bestFit="1" customWidth="1"/>
    <col min="8" max="8" width="24.7109375" style="1" bestFit="1" customWidth="1"/>
    <col min="9" max="9" width="10.7109375" style="1" bestFit="1" customWidth="1"/>
    <col min="10" max="10" width="19.5703125" style="1" bestFit="1" customWidth="1"/>
    <col min="11" max="11" width="13.85546875" style="1" bestFit="1" customWidth="1"/>
    <col min="12" max="12" width="12.140625" style="1" bestFit="1" customWidth="1"/>
    <col min="13" max="13" width="16.85546875" style="1" bestFit="1" customWidth="1"/>
    <col min="14" max="16384" width="9.140625" style="1"/>
  </cols>
  <sheetData>
    <row r="1" spans="1:13" x14ac:dyDescent="0.2">
      <c r="A1" s="104" t="s">
        <v>202</v>
      </c>
      <c r="B1" s="104"/>
      <c r="C1" s="104"/>
      <c r="D1" s="104"/>
      <c r="E1" s="67"/>
      <c r="F1" s="68"/>
      <c r="G1" s="68"/>
      <c r="H1" s="68"/>
      <c r="I1" s="68"/>
      <c r="J1" s="68"/>
      <c r="K1" s="68"/>
      <c r="L1" s="68"/>
      <c r="M1" s="69"/>
    </row>
    <row r="2" spans="1:13" ht="22.5" customHeight="1" x14ac:dyDescent="0.2">
      <c r="A2" s="102"/>
      <c r="B2" s="102"/>
      <c r="C2" s="102"/>
      <c r="D2" s="102"/>
      <c r="E2" s="70"/>
      <c r="F2" s="71"/>
      <c r="G2" s="71"/>
      <c r="H2" s="71"/>
      <c r="I2" s="71"/>
      <c r="J2" s="71"/>
      <c r="K2" s="71"/>
      <c r="L2" s="71"/>
      <c r="M2" s="72"/>
    </row>
    <row r="3" spans="1:13" ht="42.75" x14ac:dyDescent="0.2">
      <c r="A3" s="86" t="s">
        <v>161</v>
      </c>
      <c r="B3" s="87"/>
      <c r="C3" s="87"/>
      <c r="D3" s="88"/>
      <c r="E3" s="8"/>
      <c r="F3" s="8" t="s">
        <v>18</v>
      </c>
      <c r="G3" s="74" t="s">
        <v>57</v>
      </c>
      <c r="H3" s="75"/>
      <c r="I3" s="9" t="s">
        <v>4</v>
      </c>
      <c r="J3" s="74" t="s">
        <v>56</v>
      </c>
      <c r="K3" s="76"/>
      <c r="L3" s="76"/>
      <c r="M3" s="75"/>
    </row>
    <row r="4" spans="1:13" ht="19.5" x14ac:dyDescent="0.3">
      <c r="A4" s="51" t="s">
        <v>97</v>
      </c>
      <c r="B4" s="52">
        <v>40</v>
      </c>
      <c r="E4" s="77" t="s">
        <v>58</v>
      </c>
      <c r="F4" s="6" t="s">
        <v>111</v>
      </c>
      <c r="G4" s="7" t="s">
        <v>45</v>
      </c>
      <c r="H4" s="7" t="s">
        <v>2</v>
      </c>
      <c r="I4" s="4" t="s">
        <v>20</v>
      </c>
      <c r="J4" s="10" t="s">
        <v>49</v>
      </c>
      <c r="K4" s="10" t="s">
        <v>48</v>
      </c>
      <c r="L4" s="10" t="s">
        <v>59</v>
      </c>
      <c r="M4" s="10" t="s">
        <v>60</v>
      </c>
    </row>
    <row r="5" spans="1:13" x14ac:dyDescent="0.2">
      <c r="E5" s="85"/>
      <c r="F5" s="2">
        <v>0.5</v>
      </c>
      <c r="G5" s="3">
        <v>5</v>
      </c>
      <c r="H5" s="3">
        <v>4</v>
      </c>
      <c r="I5" s="5">
        <f>$B$4</f>
        <v>40</v>
      </c>
      <c r="J5" s="11">
        <f>G5*I5/H5</f>
        <v>50</v>
      </c>
      <c r="K5" s="11">
        <f>J5*F5</f>
        <v>25</v>
      </c>
      <c r="L5" s="11">
        <f>K5/4</f>
        <v>6.25</v>
      </c>
      <c r="M5" s="11">
        <f>K5/16</f>
        <v>1.5625</v>
      </c>
    </row>
    <row r="6" spans="1:13" ht="14.25" customHeight="1" x14ac:dyDescent="0.25">
      <c r="A6" s="79" t="s">
        <v>110</v>
      </c>
      <c r="B6" s="80"/>
      <c r="C6" s="81"/>
      <c r="E6" s="85"/>
      <c r="F6" s="6" t="s">
        <v>112</v>
      </c>
      <c r="G6" s="7" t="s">
        <v>14</v>
      </c>
      <c r="H6" s="7" t="s">
        <v>2</v>
      </c>
      <c r="I6" s="4" t="s">
        <v>20</v>
      </c>
      <c r="J6" s="10" t="s">
        <v>16</v>
      </c>
      <c r="K6" s="10" t="s">
        <v>48</v>
      </c>
      <c r="L6" s="10" t="s">
        <v>59</v>
      </c>
      <c r="M6" s="10" t="s">
        <v>60</v>
      </c>
    </row>
    <row r="7" spans="1:13" x14ac:dyDescent="0.2">
      <c r="A7" s="29" t="s">
        <v>98</v>
      </c>
      <c r="B7" s="23">
        <f>M5</f>
        <v>1.5625</v>
      </c>
      <c r="C7" s="26" t="s">
        <v>102</v>
      </c>
      <c r="E7" s="78"/>
      <c r="F7" s="2">
        <v>8</v>
      </c>
      <c r="G7" s="3" t="s">
        <v>105</v>
      </c>
      <c r="H7" s="3">
        <v>4</v>
      </c>
      <c r="I7" s="5">
        <f>$B$4</f>
        <v>40</v>
      </c>
      <c r="J7" s="11" t="e">
        <f>G7*I7/H7</f>
        <v>#VALUE!</v>
      </c>
      <c r="K7" s="11" t="e">
        <f>J7*F7</f>
        <v>#VALUE!</v>
      </c>
      <c r="L7" s="11" t="e">
        <f>K7/4</f>
        <v>#VALUE!</v>
      </c>
      <c r="M7" s="11" t="e">
        <f>K7/16</f>
        <v>#VALUE!</v>
      </c>
    </row>
    <row r="8" spans="1:13" ht="14.25" customHeight="1" x14ac:dyDescent="0.25">
      <c r="A8" s="30" t="s">
        <v>99</v>
      </c>
      <c r="B8" s="24">
        <f>L11</f>
        <v>5</v>
      </c>
      <c r="C8" s="27" t="s">
        <v>103</v>
      </c>
      <c r="E8" s="82" t="s">
        <v>70</v>
      </c>
      <c r="F8" s="6"/>
      <c r="G8" s="7" t="s">
        <v>45</v>
      </c>
      <c r="H8" s="7" t="s">
        <v>2</v>
      </c>
      <c r="I8" s="4" t="s">
        <v>20</v>
      </c>
      <c r="J8" s="10" t="s">
        <v>45</v>
      </c>
      <c r="K8" s="10" t="s">
        <v>16</v>
      </c>
      <c r="L8" s="10" t="s">
        <v>74</v>
      </c>
    </row>
    <row r="9" spans="1:13" ht="14.25" customHeight="1" x14ac:dyDescent="0.2">
      <c r="A9" s="30" t="s">
        <v>100</v>
      </c>
      <c r="B9" s="24">
        <f>K13</f>
        <v>24</v>
      </c>
      <c r="C9" s="27" t="s">
        <v>102</v>
      </c>
      <c r="E9" s="83"/>
      <c r="F9" s="2"/>
      <c r="G9" s="3" t="s">
        <v>105</v>
      </c>
      <c r="H9" s="3">
        <v>4</v>
      </c>
      <c r="I9" s="5">
        <f>$B$4</f>
        <v>40</v>
      </c>
      <c r="J9" s="11" t="e">
        <f>G9*I9/H9</f>
        <v>#VALUE!</v>
      </c>
      <c r="K9" s="11" t="e">
        <f>J9*0.0625</f>
        <v>#VALUE!</v>
      </c>
      <c r="L9" s="11" t="e">
        <f>K9/1</f>
        <v>#VALUE!</v>
      </c>
    </row>
    <row r="10" spans="1:13" ht="15" x14ac:dyDescent="0.25">
      <c r="A10" s="30" t="s">
        <v>101</v>
      </c>
      <c r="B10" s="24">
        <f>K17</f>
        <v>3.6363636363636362</v>
      </c>
      <c r="C10" s="27" t="s">
        <v>104</v>
      </c>
      <c r="E10" s="83"/>
      <c r="F10" s="6"/>
      <c r="G10" s="7" t="s">
        <v>14</v>
      </c>
      <c r="H10" s="7" t="s">
        <v>2</v>
      </c>
      <c r="I10" s="4" t="s">
        <v>20</v>
      </c>
      <c r="J10" s="10"/>
      <c r="K10" s="10" t="s">
        <v>16</v>
      </c>
      <c r="L10" s="10" t="s">
        <v>74</v>
      </c>
    </row>
    <row r="11" spans="1:13" x14ac:dyDescent="0.2">
      <c r="A11" s="30" t="s">
        <v>106</v>
      </c>
      <c r="B11" s="24">
        <f>K25</f>
        <v>7.5</v>
      </c>
      <c r="C11" s="27" t="s">
        <v>102</v>
      </c>
      <c r="E11" s="84"/>
      <c r="F11" s="2"/>
      <c r="G11" s="3">
        <v>0.5</v>
      </c>
      <c r="H11" s="3">
        <v>4</v>
      </c>
      <c r="I11" s="5">
        <f>$B$4</f>
        <v>40</v>
      </c>
      <c r="J11" s="11"/>
      <c r="K11" s="11">
        <f>G11*I11/H11</f>
        <v>5</v>
      </c>
      <c r="L11" s="11">
        <f>K11/1</f>
        <v>5</v>
      </c>
    </row>
    <row r="12" spans="1:13" ht="15" x14ac:dyDescent="0.25">
      <c r="A12" s="31" t="s">
        <v>164</v>
      </c>
      <c r="B12" s="25">
        <f>J27</f>
        <v>20</v>
      </c>
      <c r="C12" s="28" t="s">
        <v>102</v>
      </c>
      <c r="E12" s="77" t="s">
        <v>1</v>
      </c>
      <c r="F12" s="6" t="s">
        <v>7</v>
      </c>
      <c r="G12" s="7" t="s">
        <v>15</v>
      </c>
      <c r="H12" s="7" t="s">
        <v>2</v>
      </c>
      <c r="I12" s="4" t="s">
        <v>20</v>
      </c>
      <c r="J12" s="10" t="s">
        <v>77</v>
      </c>
      <c r="K12" s="10" t="s">
        <v>81</v>
      </c>
    </row>
    <row r="13" spans="1:13" ht="14.25" customHeight="1" x14ac:dyDescent="0.2">
      <c r="E13" s="85"/>
      <c r="F13" s="2">
        <v>0.6</v>
      </c>
      <c r="G13" s="3">
        <v>4</v>
      </c>
      <c r="H13" s="3">
        <v>4</v>
      </c>
      <c r="I13" s="5">
        <f>$B$4</f>
        <v>40</v>
      </c>
      <c r="J13" s="11">
        <f>G13*I13/H13</f>
        <v>40</v>
      </c>
      <c r="K13" s="11">
        <f>J13*F13</f>
        <v>24</v>
      </c>
    </row>
    <row r="14" spans="1:13" ht="15" x14ac:dyDescent="0.25">
      <c r="A14" s="35" t="s">
        <v>166</v>
      </c>
      <c r="B14" s="36"/>
      <c r="C14" s="37"/>
      <c r="E14" s="85"/>
      <c r="F14" s="6" t="s">
        <v>9</v>
      </c>
      <c r="G14" s="7" t="s">
        <v>16</v>
      </c>
      <c r="H14" s="7" t="s">
        <v>2</v>
      </c>
      <c r="I14" s="4" t="s">
        <v>20</v>
      </c>
      <c r="J14" s="10" t="s">
        <v>16</v>
      </c>
      <c r="K14" s="10" t="s">
        <v>81</v>
      </c>
    </row>
    <row r="15" spans="1:13" ht="14.25" customHeight="1" x14ac:dyDescent="0.2">
      <c r="A15" s="29" t="s">
        <v>72</v>
      </c>
      <c r="E15" s="78"/>
      <c r="F15" s="2">
        <v>0.44</v>
      </c>
      <c r="G15" s="3" t="s">
        <v>105</v>
      </c>
      <c r="H15" s="3">
        <v>4</v>
      </c>
      <c r="I15" s="5">
        <f>$B$4</f>
        <v>40</v>
      </c>
      <c r="J15" s="11" t="e">
        <f>G15*I15/H15</f>
        <v>#VALUE!</v>
      </c>
      <c r="K15" s="11" t="e">
        <f>J15*F15</f>
        <v>#VALUE!</v>
      </c>
    </row>
    <row r="16" spans="1:13" ht="15" x14ac:dyDescent="0.25">
      <c r="A16" s="30" t="s">
        <v>73</v>
      </c>
      <c r="E16" s="77" t="s">
        <v>30</v>
      </c>
      <c r="F16" s="6" t="s">
        <v>31</v>
      </c>
      <c r="G16" s="7" t="s">
        <v>34</v>
      </c>
      <c r="H16" s="7" t="s">
        <v>2</v>
      </c>
      <c r="I16" s="4" t="s">
        <v>20</v>
      </c>
      <c r="J16" s="10" t="s">
        <v>82</v>
      </c>
      <c r="K16" s="10" t="s">
        <v>83</v>
      </c>
      <c r="L16" s="10" t="s">
        <v>81</v>
      </c>
    </row>
    <row r="17" spans="1:13" ht="14.25" customHeight="1" x14ac:dyDescent="0.2">
      <c r="A17" s="22"/>
      <c r="E17" s="85"/>
      <c r="F17" s="2">
        <v>11</v>
      </c>
      <c r="G17" s="3">
        <v>4</v>
      </c>
      <c r="H17" s="3">
        <v>4</v>
      </c>
      <c r="I17" s="5">
        <f>$B$4</f>
        <v>40</v>
      </c>
      <c r="J17" s="11">
        <f>G17*I17/H17</f>
        <v>40</v>
      </c>
      <c r="K17" s="11">
        <f>J17/F17</f>
        <v>3.6363636363636362</v>
      </c>
      <c r="L17" s="11">
        <f>K17*F19</f>
        <v>0.45454545454545453</v>
      </c>
    </row>
    <row r="18" spans="1:13" ht="15" x14ac:dyDescent="0.25">
      <c r="A18" s="22"/>
      <c r="E18" s="85"/>
      <c r="F18" s="6" t="s">
        <v>32</v>
      </c>
      <c r="G18" s="7" t="s">
        <v>84</v>
      </c>
      <c r="H18" s="7" t="s">
        <v>2</v>
      </c>
      <c r="I18" s="4" t="s">
        <v>20</v>
      </c>
      <c r="J18" s="10" t="s">
        <v>49</v>
      </c>
      <c r="K18" s="10" t="s">
        <v>83</v>
      </c>
      <c r="L18" s="10" t="s">
        <v>81</v>
      </c>
    </row>
    <row r="19" spans="1:13" ht="15" x14ac:dyDescent="0.2">
      <c r="A19" s="22"/>
      <c r="E19" s="85"/>
      <c r="F19" s="2">
        <v>0.125</v>
      </c>
      <c r="G19" s="3" t="s">
        <v>105</v>
      </c>
      <c r="H19" s="3">
        <v>4</v>
      </c>
      <c r="I19" s="5">
        <f>$B$4</f>
        <v>40</v>
      </c>
      <c r="J19" s="11" t="e">
        <f>G19*I19/H19</f>
        <v>#VALUE!</v>
      </c>
      <c r="K19" s="11" t="e">
        <f>J19/F17*F23</f>
        <v>#VALUE!</v>
      </c>
      <c r="L19" s="11" t="e">
        <f>K19*F19</f>
        <v>#VALUE!</v>
      </c>
    </row>
    <row r="20" spans="1:13" ht="15" x14ac:dyDescent="0.25">
      <c r="A20" s="22"/>
      <c r="E20" s="85"/>
      <c r="F20" s="6" t="s">
        <v>33</v>
      </c>
      <c r="G20" s="49"/>
      <c r="H20" s="7"/>
      <c r="I20" s="4"/>
      <c r="J20" s="10"/>
      <c r="K20" s="10"/>
      <c r="L20" s="10"/>
    </row>
    <row r="21" spans="1:13" ht="15" x14ac:dyDescent="0.2">
      <c r="A21" s="22"/>
      <c r="E21" s="85"/>
      <c r="F21" s="2">
        <f>0.125/11</f>
        <v>1.1363636363636364E-2</v>
      </c>
      <c r="G21" s="50"/>
      <c r="H21" s="3"/>
      <c r="I21" s="5"/>
      <c r="J21" s="11"/>
      <c r="K21" s="11"/>
      <c r="L21" s="11"/>
    </row>
    <row r="22" spans="1:13" ht="30" x14ac:dyDescent="0.25">
      <c r="A22" s="22"/>
      <c r="E22" s="85"/>
      <c r="F22" s="47" t="s">
        <v>85</v>
      </c>
      <c r="G22" s="49"/>
      <c r="H22" s="7"/>
      <c r="I22" s="4"/>
      <c r="J22" s="10"/>
      <c r="K22" s="10"/>
      <c r="L22" s="10"/>
    </row>
    <row r="23" spans="1:13" x14ac:dyDescent="0.2">
      <c r="E23" s="78"/>
      <c r="F23" s="2">
        <v>2</v>
      </c>
      <c r="G23" s="50"/>
      <c r="H23" s="3"/>
      <c r="I23" s="5"/>
      <c r="J23" s="11"/>
      <c r="K23" s="11"/>
      <c r="L23" s="11"/>
    </row>
    <row r="24" spans="1:13" ht="15" x14ac:dyDescent="0.25">
      <c r="E24" s="77" t="s">
        <v>107</v>
      </c>
      <c r="F24" s="6"/>
      <c r="G24" s="7" t="s">
        <v>108</v>
      </c>
      <c r="H24" s="7" t="s">
        <v>2</v>
      </c>
      <c r="I24" s="4" t="s">
        <v>20</v>
      </c>
      <c r="J24" s="10" t="s">
        <v>108</v>
      </c>
      <c r="K24" s="10" t="s">
        <v>109</v>
      </c>
      <c r="L24" s="10"/>
    </row>
    <row r="25" spans="1:13" ht="14.25" customHeight="1" x14ac:dyDescent="0.2">
      <c r="E25" s="78"/>
      <c r="F25" s="2"/>
      <c r="G25" s="3">
        <v>3</v>
      </c>
      <c r="H25" s="3">
        <v>1</v>
      </c>
      <c r="I25" s="5">
        <f>$B$4</f>
        <v>40</v>
      </c>
      <c r="J25" s="11">
        <f>G25*I25/H25</f>
        <v>120</v>
      </c>
      <c r="K25" s="11">
        <f>J25/16</f>
        <v>7.5</v>
      </c>
      <c r="L25" s="11"/>
    </row>
    <row r="26" spans="1:13" ht="15" x14ac:dyDescent="0.25">
      <c r="A26"/>
      <c r="B26"/>
      <c r="C26"/>
      <c r="D26"/>
      <c r="E26" s="82" t="s">
        <v>132</v>
      </c>
      <c r="F26" s="49"/>
      <c r="G26" s="7" t="s">
        <v>108</v>
      </c>
      <c r="H26" s="7" t="s">
        <v>2</v>
      </c>
      <c r="I26" s="4" t="s">
        <v>19</v>
      </c>
      <c r="J26" s="10" t="s">
        <v>108</v>
      </c>
      <c r="K26" s="10" t="s">
        <v>75</v>
      </c>
      <c r="L26" s="10"/>
      <c r="M26"/>
    </row>
    <row r="27" spans="1:13" ht="15" x14ac:dyDescent="0.25">
      <c r="A27"/>
      <c r="B27"/>
      <c r="C27"/>
      <c r="D27"/>
      <c r="E27" s="84"/>
      <c r="F27" s="50"/>
      <c r="G27" s="3">
        <v>2</v>
      </c>
      <c r="H27" s="3">
        <v>4</v>
      </c>
      <c r="I27" s="5">
        <f>$B$4</f>
        <v>40</v>
      </c>
      <c r="J27" s="11">
        <f>G27*I27/H27</f>
        <v>20</v>
      </c>
      <c r="K27" s="11">
        <f>J27/16</f>
        <v>1.25</v>
      </c>
      <c r="L27" s="11"/>
      <c r="M27"/>
    </row>
    <row r="29" spans="1:13" ht="42.75" x14ac:dyDescent="0.2">
      <c r="A29" s="86" t="s">
        <v>162</v>
      </c>
      <c r="B29" s="87"/>
      <c r="C29" s="87"/>
      <c r="D29" s="88"/>
      <c r="E29" s="8"/>
      <c r="F29" s="8" t="s">
        <v>18</v>
      </c>
      <c r="G29" s="74" t="s">
        <v>57</v>
      </c>
      <c r="H29" s="75"/>
      <c r="I29" s="9" t="s">
        <v>4</v>
      </c>
      <c r="J29" s="74" t="s">
        <v>56</v>
      </c>
      <c r="K29" s="76"/>
      <c r="L29" s="76"/>
      <c r="M29" s="75"/>
    </row>
    <row r="30" spans="1:13" ht="19.5" x14ac:dyDescent="0.3">
      <c r="A30" s="51" t="s">
        <v>97</v>
      </c>
      <c r="B30" s="52">
        <v>40</v>
      </c>
      <c r="E30" s="77" t="s">
        <v>1</v>
      </c>
      <c r="F30" s="6" t="s">
        <v>7</v>
      </c>
      <c r="G30" s="7" t="s">
        <v>15</v>
      </c>
      <c r="H30" s="7" t="s">
        <v>2</v>
      </c>
      <c r="I30" s="4" t="s">
        <v>20</v>
      </c>
      <c r="J30" s="10" t="s">
        <v>77</v>
      </c>
      <c r="K30" s="10" t="s">
        <v>81</v>
      </c>
    </row>
    <row r="31" spans="1:13" ht="15" customHeight="1" x14ac:dyDescent="0.2">
      <c r="E31" s="85"/>
      <c r="F31" s="2">
        <v>0.6</v>
      </c>
      <c r="G31" s="3">
        <v>1</v>
      </c>
      <c r="H31" s="3">
        <v>4</v>
      </c>
      <c r="I31" s="5">
        <f>$B$30</f>
        <v>40</v>
      </c>
      <c r="J31" s="11">
        <f>G31*I31/H31</f>
        <v>10</v>
      </c>
      <c r="K31" s="11">
        <f>J31*F31</f>
        <v>6</v>
      </c>
    </row>
    <row r="32" spans="1:13" ht="15" x14ac:dyDescent="0.25">
      <c r="A32" s="32" t="s">
        <v>110</v>
      </c>
      <c r="B32" s="33"/>
      <c r="C32" s="34"/>
      <c r="E32" s="85"/>
      <c r="F32" s="6" t="s">
        <v>9</v>
      </c>
      <c r="G32" s="7" t="s">
        <v>16</v>
      </c>
      <c r="H32" s="7" t="s">
        <v>2</v>
      </c>
      <c r="I32" s="4" t="s">
        <v>19</v>
      </c>
      <c r="J32" s="10" t="s">
        <v>16</v>
      </c>
      <c r="K32" s="10" t="s">
        <v>81</v>
      </c>
    </row>
    <row r="33" spans="1:13" ht="15" customHeight="1" x14ac:dyDescent="0.2">
      <c r="A33" s="29" t="s">
        <v>116</v>
      </c>
      <c r="B33" s="23">
        <f>J35</f>
        <v>10</v>
      </c>
      <c r="C33" s="26" t="s">
        <v>102</v>
      </c>
      <c r="E33" s="78"/>
      <c r="F33" s="2">
        <v>0.44</v>
      </c>
      <c r="G33" s="3" t="s">
        <v>105</v>
      </c>
      <c r="H33" s="3">
        <v>4</v>
      </c>
      <c r="I33" s="5">
        <f>$B$30</f>
        <v>40</v>
      </c>
      <c r="J33" s="11" t="e">
        <f>G33*I33/H33</f>
        <v>#VALUE!</v>
      </c>
      <c r="K33" s="11" t="e">
        <f>J33*F33</f>
        <v>#VALUE!</v>
      </c>
    </row>
    <row r="34" spans="1:13" ht="15" x14ac:dyDescent="0.25">
      <c r="A34" s="30" t="s">
        <v>3</v>
      </c>
      <c r="B34" s="24">
        <f>K43</f>
        <v>2.5</v>
      </c>
      <c r="C34" s="27" t="s">
        <v>102</v>
      </c>
      <c r="E34" s="77" t="s">
        <v>113</v>
      </c>
      <c r="F34" s="6" t="s">
        <v>114</v>
      </c>
      <c r="G34" s="7" t="s">
        <v>115</v>
      </c>
      <c r="H34" s="7" t="s">
        <v>2</v>
      </c>
      <c r="I34" s="4" t="s">
        <v>20</v>
      </c>
      <c r="J34" s="10" t="s">
        <v>115</v>
      </c>
      <c r="K34" s="10" t="s">
        <v>81</v>
      </c>
    </row>
    <row r="35" spans="1:13" ht="15" customHeight="1" x14ac:dyDescent="0.2">
      <c r="A35" s="30" t="s">
        <v>100</v>
      </c>
      <c r="B35" s="24">
        <f>K31</f>
        <v>6</v>
      </c>
      <c r="C35" s="27" t="s">
        <v>102</v>
      </c>
      <c r="E35" s="78"/>
      <c r="F35" s="2">
        <v>1</v>
      </c>
      <c r="G35" s="3">
        <v>1</v>
      </c>
      <c r="H35" s="3">
        <v>4</v>
      </c>
      <c r="I35" s="5">
        <f>$B$30</f>
        <v>40</v>
      </c>
      <c r="J35" s="11">
        <f>G35*I35/H35</f>
        <v>10</v>
      </c>
      <c r="K35" s="11">
        <f>J35*F35</f>
        <v>10</v>
      </c>
    </row>
    <row r="36" spans="1:13" ht="15" x14ac:dyDescent="0.25">
      <c r="A36" s="30" t="s">
        <v>117</v>
      </c>
      <c r="B36" s="24">
        <f>K37</f>
        <v>4</v>
      </c>
      <c r="C36" s="27" t="s">
        <v>103</v>
      </c>
      <c r="E36" s="77" t="s">
        <v>117</v>
      </c>
      <c r="F36" s="6"/>
      <c r="G36" s="7" t="s">
        <v>119</v>
      </c>
      <c r="H36" s="7" t="s">
        <v>2</v>
      </c>
      <c r="I36" s="4" t="s">
        <v>20</v>
      </c>
      <c r="J36" s="10" t="s">
        <v>120</v>
      </c>
      <c r="K36" s="10" t="s">
        <v>118</v>
      </c>
      <c r="L36" s="10"/>
    </row>
    <row r="37" spans="1:13" ht="15" customHeight="1" x14ac:dyDescent="0.2">
      <c r="A37" s="30" t="s">
        <v>121</v>
      </c>
      <c r="B37" s="24">
        <f>K41</f>
        <v>1.9500000000000002</v>
      </c>
      <c r="C37" s="27" t="s">
        <v>102</v>
      </c>
      <c r="E37" s="78"/>
      <c r="F37" s="2"/>
      <c r="G37" s="3">
        <v>1</v>
      </c>
      <c r="H37" s="3">
        <v>2</v>
      </c>
      <c r="I37" s="5">
        <f>$B$30</f>
        <v>40</v>
      </c>
      <c r="J37" s="11">
        <f>G37*I37/H37</f>
        <v>20</v>
      </c>
      <c r="K37" s="11">
        <f>J37/5</f>
        <v>4</v>
      </c>
      <c r="L37" s="11"/>
    </row>
    <row r="38" spans="1:13" ht="15" x14ac:dyDescent="0.25">
      <c r="A38" s="30" t="s">
        <v>165</v>
      </c>
      <c r="B38" s="24">
        <f>K53</f>
        <v>5</v>
      </c>
      <c r="C38" s="27" t="s">
        <v>102</v>
      </c>
      <c r="E38" s="82" t="s">
        <v>24</v>
      </c>
      <c r="F38" s="6" t="s">
        <v>22</v>
      </c>
      <c r="G38" s="7" t="s">
        <v>5</v>
      </c>
      <c r="H38" s="7" t="s">
        <v>2</v>
      </c>
      <c r="I38" s="4" t="s">
        <v>20</v>
      </c>
      <c r="J38" s="10" t="s">
        <v>77</v>
      </c>
      <c r="K38" s="10" t="s">
        <v>81</v>
      </c>
    </row>
    <row r="39" spans="1:13" ht="15" customHeight="1" x14ac:dyDescent="0.2">
      <c r="A39" s="30" t="s">
        <v>124</v>
      </c>
      <c r="B39" s="24">
        <f>K47</f>
        <v>16</v>
      </c>
      <c r="C39" s="27" t="s">
        <v>127</v>
      </c>
      <c r="E39" s="83"/>
      <c r="F39" s="2">
        <v>0.44</v>
      </c>
      <c r="G39" s="3" t="s">
        <v>105</v>
      </c>
      <c r="H39" s="3">
        <v>4</v>
      </c>
      <c r="I39" s="5">
        <f>$B$30</f>
        <v>40</v>
      </c>
      <c r="J39" s="11" t="e">
        <f>G39*I39/H39</f>
        <v>#VALUE!</v>
      </c>
      <c r="K39" s="11" t="e">
        <f>J39*F39</f>
        <v>#VALUE!</v>
      </c>
    </row>
    <row r="40" spans="1:13" ht="15" x14ac:dyDescent="0.25">
      <c r="A40" s="30" t="s">
        <v>125</v>
      </c>
      <c r="B40" s="24">
        <f>K49</f>
        <v>6.4</v>
      </c>
      <c r="C40" s="27" t="s">
        <v>127</v>
      </c>
      <c r="E40" s="83"/>
      <c r="F40" s="6" t="s">
        <v>23</v>
      </c>
      <c r="G40" s="7" t="s">
        <v>10</v>
      </c>
      <c r="H40" s="7" t="s">
        <v>2</v>
      </c>
      <c r="I40" s="4" t="s">
        <v>19</v>
      </c>
      <c r="J40" s="10" t="s">
        <v>16</v>
      </c>
      <c r="K40" s="10" t="s">
        <v>81</v>
      </c>
    </row>
    <row r="41" spans="1:13" x14ac:dyDescent="0.2">
      <c r="A41" s="31" t="s">
        <v>126</v>
      </c>
      <c r="B41" s="25">
        <f>K51</f>
        <v>2</v>
      </c>
      <c r="C41" s="28" t="s">
        <v>127</v>
      </c>
      <c r="E41" s="84"/>
      <c r="F41" s="2">
        <v>0.39</v>
      </c>
      <c r="G41" s="3">
        <v>0.5</v>
      </c>
      <c r="H41" s="3">
        <v>4</v>
      </c>
      <c r="I41" s="5">
        <f>$B$30</f>
        <v>40</v>
      </c>
      <c r="J41" s="11">
        <f>G41*I41/H41</f>
        <v>5</v>
      </c>
      <c r="K41" s="11">
        <f>J41*F41</f>
        <v>1.9500000000000002</v>
      </c>
    </row>
    <row r="42" spans="1:13" ht="15" x14ac:dyDescent="0.25">
      <c r="E42" s="77" t="s">
        <v>3</v>
      </c>
      <c r="F42" s="6" t="s">
        <v>8</v>
      </c>
      <c r="G42" s="7" t="s">
        <v>5</v>
      </c>
      <c r="H42" s="7" t="s">
        <v>2</v>
      </c>
      <c r="I42" s="4" t="s">
        <v>20</v>
      </c>
      <c r="J42" s="10" t="s">
        <v>77</v>
      </c>
      <c r="K42" s="10" t="s">
        <v>81</v>
      </c>
    </row>
    <row r="43" spans="1:13" ht="15" x14ac:dyDescent="0.25">
      <c r="A43" s="32" t="s">
        <v>166</v>
      </c>
      <c r="B43" s="33"/>
      <c r="C43" s="34"/>
      <c r="E43" s="85"/>
      <c r="F43" s="2">
        <v>0.25</v>
      </c>
      <c r="G43" s="3">
        <v>1</v>
      </c>
      <c r="H43" s="3">
        <v>4</v>
      </c>
      <c r="I43" s="5">
        <f>$B$30</f>
        <v>40</v>
      </c>
      <c r="J43" s="11">
        <f>G43*I43/H43</f>
        <v>10</v>
      </c>
      <c r="K43" s="11">
        <f>J43*F43</f>
        <v>2.5</v>
      </c>
    </row>
    <row r="44" spans="1:13" ht="15" x14ac:dyDescent="0.25">
      <c r="A44" s="29" t="s">
        <v>72</v>
      </c>
      <c r="E44" s="85"/>
      <c r="F44" s="6" t="s">
        <v>12</v>
      </c>
      <c r="G44" s="7" t="s">
        <v>10</v>
      </c>
      <c r="H44" s="7" t="s">
        <v>2</v>
      </c>
      <c r="I44" s="4" t="s">
        <v>19</v>
      </c>
      <c r="J44" s="10" t="s">
        <v>16</v>
      </c>
      <c r="K44" s="10" t="s">
        <v>81</v>
      </c>
    </row>
    <row r="45" spans="1:13" x14ac:dyDescent="0.2">
      <c r="A45" s="30" t="s">
        <v>73</v>
      </c>
      <c r="E45" s="78"/>
      <c r="F45" s="2">
        <v>0.25</v>
      </c>
      <c r="G45" s="3">
        <v>1</v>
      </c>
      <c r="H45" s="3">
        <v>4</v>
      </c>
      <c r="I45" s="5">
        <f>$B$30</f>
        <v>40</v>
      </c>
      <c r="J45" s="11">
        <f>G45*I45/H45</f>
        <v>10</v>
      </c>
      <c r="K45" s="11">
        <f>J45*F45</f>
        <v>2.5</v>
      </c>
    </row>
    <row r="46" spans="1:13" ht="15" x14ac:dyDescent="0.25">
      <c r="A46" s="30" t="s">
        <v>167</v>
      </c>
      <c r="E46" s="77" t="s">
        <v>124</v>
      </c>
      <c r="F46" s="6" t="s">
        <v>53</v>
      </c>
      <c r="G46" s="7" t="s">
        <v>14</v>
      </c>
      <c r="H46" s="7" t="s">
        <v>2</v>
      </c>
      <c r="I46" s="4" t="s">
        <v>19</v>
      </c>
      <c r="J46" s="10" t="s">
        <v>16</v>
      </c>
      <c r="K46" s="10" t="s">
        <v>48</v>
      </c>
      <c r="L46" s="10" t="s">
        <v>46</v>
      </c>
      <c r="M46" s="10" t="s">
        <v>55</v>
      </c>
    </row>
    <row r="47" spans="1:13" x14ac:dyDescent="0.2">
      <c r="A47" s="30"/>
      <c r="E47" s="78"/>
      <c r="F47" s="2">
        <v>8</v>
      </c>
      <c r="G47" s="3">
        <v>0.5</v>
      </c>
      <c r="H47" s="3">
        <v>10</v>
      </c>
      <c r="I47" s="5">
        <f>$B$30</f>
        <v>40</v>
      </c>
      <c r="J47" s="11">
        <f>G47*I47/H47</f>
        <v>2</v>
      </c>
      <c r="K47" s="11">
        <f>J47*F47</f>
        <v>16</v>
      </c>
      <c r="L47" s="11">
        <f>K47/32</f>
        <v>0.5</v>
      </c>
      <c r="M47" s="11">
        <f>K47/128</f>
        <v>0.125</v>
      </c>
    </row>
    <row r="48" spans="1:13" ht="15" x14ac:dyDescent="0.25">
      <c r="A48" s="22"/>
      <c r="E48" s="77" t="s">
        <v>125</v>
      </c>
      <c r="F48" s="6" t="s">
        <v>53</v>
      </c>
      <c r="G48" s="7" t="s">
        <v>14</v>
      </c>
      <c r="H48" s="7" t="s">
        <v>2</v>
      </c>
      <c r="I48" s="4" t="s">
        <v>19</v>
      </c>
      <c r="J48" s="10" t="s">
        <v>16</v>
      </c>
      <c r="K48" s="10" t="s">
        <v>48</v>
      </c>
      <c r="L48" s="10" t="s">
        <v>46</v>
      </c>
      <c r="M48" s="10" t="s">
        <v>55</v>
      </c>
    </row>
    <row r="49" spans="1:13" ht="15" x14ac:dyDescent="0.2">
      <c r="A49" s="22"/>
      <c r="E49" s="78"/>
      <c r="F49" s="2">
        <v>8</v>
      </c>
      <c r="G49" s="3">
        <v>0.2</v>
      </c>
      <c r="H49" s="3">
        <v>10</v>
      </c>
      <c r="I49" s="5">
        <f>$B$30</f>
        <v>40</v>
      </c>
      <c r="J49" s="11">
        <f>G49*I49/H49</f>
        <v>0.8</v>
      </c>
      <c r="K49" s="11">
        <f>J49*F49</f>
        <v>6.4</v>
      </c>
      <c r="L49" s="11">
        <f>K49/32</f>
        <v>0.2</v>
      </c>
      <c r="M49" s="11">
        <f>K49/128</f>
        <v>0.05</v>
      </c>
    </row>
    <row r="50" spans="1:13" ht="15" x14ac:dyDescent="0.25">
      <c r="E50" s="77" t="s">
        <v>126</v>
      </c>
      <c r="F50" s="6" t="s">
        <v>53</v>
      </c>
      <c r="G50" s="7" t="s">
        <v>14</v>
      </c>
      <c r="H50" s="7" t="s">
        <v>2</v>
      </c>
      <c r="I50" s="4" t="s">
        <v>19</v>
      </c>
      <c r="J50" s="10" t="s">
        <v>16</v>
      </c>
      <c r="K50" s="10" t="s">
        <v>48</v>
      </c>
      <c r="L50" s="10" t="s">
        <v>46</v>
      </c>
      <c r="M50" s="10" t="s">
        <v>55</v>
      </c>
    </row>
    <row r="51" spans="1:13" x14ac:dyDescent="0.2">
      <c r="E51" s="78"/>
      <c r="F51" s="2">
        <v>8</v>
      </c>
      <c r="G51" s="3">
        <v>6.25E-2</v>
      </c>
      <c r="H51" s="3">
        <v>10</v>
      </c>
      <c r="I51" s="5">
        <f>$B$30</f>
        <v>40</v>
      </c>
      <c r="J51" s="11">
        <f>G51*I51/H51</f>
        <v>0.25</v>
      </c>
      <c r="K51" s="11">
        <f>J51*F51</f>
        <v>2</v>
      </c>
      <c r="L51" s="11">
        <f>K51/32</f>
        <v>6.25E-2</v>
      </c>
      <c r="M51" s="11">
        <f>K51/128</f>
        <v>1.5625E-2</v>
      </c>
    </row>
    <row r="52" spans="1:13" ht="15" x14ac:dyDescent="0.25">
      <c r="D52"/>
      <c r="E52" s="82" t="s">
        <v>165</v>
      </c>
      <c r="F52" s="49"/>
      <c r="G52" s="7" t="s">
        <v>108</v>
      </c>
      <c r="H52" s="7" t="s">
        <v>2</v>
      </c>
      <c r="I52" s="4" t="s">
        <v>19</v>
      </c>
      <c r="J52" s="10" t="s">
        <v>108</v>
      </c>
      <c r="K52" s="10" t="s">
        <v>75</v>
      </c>
      <c r="L52" s="10"/>
      <c r="M52"/>
    </row>
    <row r="53" spans="1:13" ht="15" x14ac:dyDescent="0.25">
      <c r="A53"/>
      <c r="B53"/>
      <c r="C53"/>
      <c r="D53"/>
      <c r="E53" s="84"/>
      <c r="F53" s="50"/>
      <c r="G53" s="3">
        <v>2</v>
      </c>
      <c r="H53" s="3">
        <v>1</v>
      </c>
      <c r="I53" s="5">
        <f>$B$30</f>
        <v>40</v>
      </c>
      <c r="J53" s="11">
        <f>G53*I53/H53</f>
        <v>80</v>
      </c>
      <c r="K53" s="11">
        <f>J53/16</f>
        <v>5</v>
      </c>
      <c r="L53" s="11"/>
      <c r="M53"/>
    </row>
    <row r="55" spans="1:13" ht="14.25" customHeight="1" x14ac:dyDescent="0.2">
      <c r="A55" s="98" t="s">
        <v>168</v>
      </c>
      <c r="B55" s="99"/>
      <c r="C55" s="99"/>
      <c r="D55" s="100"/>
      <c r="E55" s="67"/>
      <c r="F55" s="68"/>
      <c r="G55" s="68"/>
      <c r="H55" s="68"/>
      <c r="I55" s="68"/>
      <c r="J55" s="68"/>
      <c r="K55" s="68"/>
      <c r="L55" s="68"/>
      <c r="M55" s="69"/>
    </row>
    <row r="56" spans="1:13" ht="22.5" customHeight="1" x14ac:dyDescent="0.2">
      <c r="A56" s="101"/>
      <c r="B56" s="102"/>
      <c r="C56" s="102"/>
      <c r="D56" s="103"/>
      <c r="E56" s="70"/>
      <c r="F56" s="71"/>
      <c r="G56" s="71"/>
      <c r="H56" s="71"/>
      <c r="I56" s="71"/>
      <c r="J56" s="71"/>
      <c r="K56" s="71"/>
      <c r="L56" s="71"/>
      <c r="M56" s="72"/>
    </row>
    <row r="57" spans="1:13" ht="42.75" x14ac:dyDescent="0.25">
      <c r="A57" s="86" t="s">
        <v>163</v>
      </c>
      <c r="B57" s="87"/>
      <c r="C57" s="87"/>
      <c r="D57" s="88"/>
      <c r="E57" s="12"/>
      <c r="F57" s="8" t="s">
        <v>18</v>
      </c>
      <c r="G57" s="74" t="s">
        <v>17</v>
      </c>
      <c r="H57" s="75"/>
      <c r="I57" s="9" t="s">
        <v>4</v>
      </c>
      <c r="J57" s="74" t="s">
        <v>21</v>
      </c>
      <c r="K57" s="75"/>
      <c r="L57"/>
      <c r="M57"/>
    </row>
    <row r="58" spans="1:13" ht="19.5" x14ac:dyDescent="0.3">
      <c r="A58" s="51" t="s">
        <v>97</v>
      </c>
      <c r="B58" s="52">
        <v>40</v>
      </c>
      <c r="D58"/>
      <c r="E58" s="82" t="s">
        <v>137</v>
      </c>
      <c r="F58" s="6" t="s">
        <v>129</v>
      </c>
      <c r="G58" s="7" t="s">
        <v>5</v>
      </c>
      <c r="H58" s="7" t="s">
        <v>2</v>
      </c>
      <c r="I58" s="4" t="s">
        <v>19</v>
      </c>
      <c r="J58" s="10" t="s">
        <v>136</v>
      </c>
      <c r="K58" s="10" t="s">
        <v>81</v>
      </c>
      <c r="L58"/>
      <c r="M58"/>
    </row>
    <row r="59" spans="1:13" ht="15" x14ac:dyDescent="0.25">
      <c r="D59"/>
      <c r="E59" s="83"/>
      <c r="F59" s="2">
        <f>1/20</f>
        <v>0.05</v>
      </c>
      <c r="G59" s="3" t="s">
        <v>105</v>
      </c>
      <c r="H59" s="3">
        <v>4</v>
      </c>
      <c r="I59" s="5">
        <f>$B$58</f>
        <v>40</v>
      </c>
      <c r="J59" s="11" t="e">
        <f>G59*I59/H59</f>
        <v>#VALUE!</v>
      </c>
      <c r="K59" s="11" t="e">
        <f>J59*F59</f>
        <v>#VALUE!</v>
      </c>
      <c r="L59"/>
      <c r="M59"/>
    </row>
    <row r="60" spans="1:13" ht="15" x14ac:dyDescent="0.25">
      <c r="A60" s="79" t="s">
        <v>141</v>
      </c>
      <c r="B60" s="80"/>
      <c r="C60" s="81"/>
      <c r="D60"/>
      <c r="E60" s="83"/>
      <c r="F60" s="6" t="s">
        <v>139</v>
      </c>
      <c r="G60" s="7" t="s">
        <v>10</v>
      </c>
      <c r="H60" s="7" t="s">
        <v>2</v>
      </c>
      <c r="I60" s="4" t="s">
        <v>19</v>
      </c>
      <c r="J60" s="10" t="s">
        <v>16</v>
      </c>
      <c r="K60" s="10" t="s">
        <v>81</v>
      </c>
      <c r="L60"/>
      <c r="M60"/>
    </row>
    <row r="61" spans="1:13" ht="15" x14ac:dyDescent="0.25">
      <c r="A61" s="29" t="s">
        <v>98</v>
      </c>
      <c r="B61" s="23">
        <f>M63</f>
        <v>0.625</v>
      </c>
      <c r="C61" s="26" t="s">
        <v>102</v>
      </c>
      <c r="D61"/>
      <c r="E61" s="84"/>
      <c r="F61" s="2">
        <v>0.2</v>
      </c>
      <c r="G61" s="3">
        <v>1.5</v>
      </c>
      <c r="H61" s="3">
        <v>4</v>
      </c>
      <c r="I61" s="5">
        <f>$B$58</f>
        <v>40</v>
      </c>
      <c r="J61" s="11">
        <f>G61*I61/H61</f>
        <v>15</v>
      </c>
      <c r="K61" s="11">
        <f>J61*F61</f>
        <v>3</v>
      </c>
      <c r="L61"/>
      <c r="M61"/>
    </row>
    <row r="62" spans="1:13" ht="15" x14ac:dyDescent="0.25">
      <c r="A62" s="30" t="s">
        <v>134</v>
      </c>
      <c r="B62" s="24">
        <f>K61</f>
        <v>3</v>
      </c>
      <c r="C62" s="27" t="s">
        <v>102</v>
      </c>
      <c r="D62"/>
      <c r="E62" s="77" t="s">
        <v>58</v>
      </c>
      <c r="F62" s="6" t="s">
        <v>52</v>
      </c>
      <c r="G62" s="7" t="s">
        <v>45</v>
      </c>
      <c r="H62" s="7" t="s">
        <v>2</v>
      </c>
      <c r="I62" s="4" t="s">
        <v>19</v>
      </c>
      <c r="J62" s="10" t="s">
        <v>49</v>
      </c>
      <c r="K62" s="10" t="s">
        <v>48</v>
      </c>
      <c r="L62" s="10" t="s">
        <v>59</v>
      </c>
      <c r="M62" s="10" t="s">
        <v>60</v>
      </c>
    </row>
    <row r="63" spans="1:13" ht="15" x14ac:dyDescent="0.25">
      <c r="A63" s="30" t="s">
        <v>130</v>
      </c>
      <c r="B63" s="24">
        <f>K71</f>
        <v>4.375</v>
      </c>
      <c r="C63" s="27" t="s">
        <v>102</v>
      </c>
      <c r="D63"/>
      <c r="E63" s="85"/>
      <c r="F63" s="2">
        <v>0.5</v>
      </c>
      <c r="G63" s="3">
        <v>2</v>
      </c>
      <c r="H63" s="3">
        <v>4</v>
      </c>
      <c r="I63" s="5">
        <f>$B$58</f>
        <v>40</v>
      </c>
      <c r="J63" s="11">
        <f>G63*I63/H63</f>
        <v>20</v>
      </c>
      <c r="K63" s="11">
        <f>J63*F63</f>
        <v>10</v>
      </c>
      <c r="L63" s="11">
        <f>K63/4</f>
        <v>2.5</v>
      </c>
      <c r="M63" s="11">
        <f>K63/16</f>
        <v>0.625</v>
      </c>
    </row>
    <row r="64" spans="1:13" ht="15" x14ac:dyDescent="0.25">
      <c r="A64" s="30" t="s">
        <v>131</v>
      </c>
      <c r="B64" s="24">
        <f>K67</f>
        <v>4.4000000000000004</v>
      </c>
      <c r="C64" s="27" t="s">
        <v>102</v>
      </c>
      <c r="D64"/>
      <c r="E64" s="85"/>
      <c r="F64" s="6" t="s">
        <v>53</v>
      </c>
      <c r="G64" s="7" t="s">
        <v>14</v>
      </c>
      <c r="H64" s="7" t="s">
        <v>2</v>
      </c>
      <c r="I64" s="4" t="s">
        <v>19</v>
      </c>
      <c r="J64" s="10" t="s">
        <v>16</v>
      </c>
      <c r="K64" s="10" t="s">
        <v>48</v>
      </c>
      <c r="L64" s="10" t="s">
        <v>59</v>
      </c>
      <c r="M64" s="10" t="s">
        <v>60</v>
      </c>
    </row>
    <row r="65" spans="1:13" ht="15" x14ac:dyDescent="0.25">
      <c r="A65" s="30" t="s">
        <v>133</v>
      </c>
      <c r="B65" s="24">
        <f>K73</f>
        <v>1.25</v>
      </c>
      <c r="C65" s="27" t="s">
        <v>102</v>
      </c>
      <c r="D65"/>
      <c r="E65" s="78"/>
      <c r="F65" s="2">
        <v>8</v>
      </c>
      <c r="G65" s="3" t="s">
        <v>105</v>
      </c>
      <c r="H65" s="3">
        <v>4</v>
      </c>
      <c r="I65" s="5">
        <f>$B$58</f>
        <v>40</v>
      </c>
      <c r="J65" s="11" t="e">
        <f>G65*I65/H65</f>
        <v>#VALUE!</v>
      </c>
      <c r="K65" s="11" t="e">
        <f>J65*F65</f>
        <v>#VALUE!</v>
      </c>
      <c r="L65" s="11" t="e">
        <f>K65/4</f>
        <v>#VALUE!</v>
      </c>
      <c r="M65" s="11" t="e">
        <f>K65/16</f>
        <v>#VALUE!</v>
      </c>
    </row>
    <row r="66" spans="1:13" ht="15" x14ac:dyDescent="0.25">
      <c r="A66" s="39" t="s">
        <v>135</v>
      </c>
      <c r="B66" s="25">
        <f>K75</f>
        <v>3.125</v>
      </c>
      <c r="C66" s="28" t="s">
        <v>140</v>
      </c>
      <c r="D66"/>
      <c r="E66" s="77" t="s">
        <v>0</v>
      </c>
      <c r="F66" s="6" t="s">
        <v>6</v>
      </c>
      <c r="G66" s="7" t="s">
        <v>13</v>
      </c>
      <c r="H66" s="7" t="s">
        <v>2</v>
      </c>
      <c r="I66" s="4" t="s">
        <v>19</v>
      </c>
      <c r="J66" s="10" t="s">
        <v>76</v>
      </c>
      <c r="K66" s="10" t="s">
        <v>81</v>
      </c>
      <c r="L66"/>
      <c r="M66"/>
    </row>
    <row r="67" spans="1:13" ht="15" x14ac:dyDescent="0.25">
      <c r="A67" s="35" t="s">
        <v>166</v>
      </c>
      <c r="B67" s="36"/>
      <c r="C67" s="37"/>
      <c r="D67"/>
      <c r="E67" s="85"/>
      <c r="F67" s="2">
        <v>0.44</v>
      </c>
      <c r="G67" s="3">
        <v>1</v>
      </c>
      <c r="H67" s="3">
        <v>4</v>
      </c>
      <c r="I67" s="5">
        <f>$B$58</f>
        <v>40</v>
      </c>
      <c r="J67" s="11">
        <f>G67*I67/H67</f>
        <v>10</v>
      </c>
      <c r="K67" s="11">
        <f>J67*F67</f>
        <v>4.4000000000000004</v>
      </c>
      <c r="L67"/>
      <c r="M67"/>
    </row>
    <row r="68" spans="1:13" ht="15" x14ac:dyDescent="0.25">
      <c r="A68" s="29" t="s">
        <v>72</v>
      </c>
      <c r="D68"/>
      <c r="E68" s="85"/>
      <c r="F68" s="6" t="s">
        <v>11</v>
      </c>
      <c r="G68" s="7" t="s">
        <v>14</v>
      </c>
      <c r="H68" s="7" t="s">
        <v>2</v>
      </c>
      <c r="I68" s="4" t="s">
        <v>19</v>
      </c>
      <c r="J68" s="10" t="s">
        <v>16</v>
      </c>
      <c r="K68" s="10" t="s">
        <v>81</v>
      </c>
      <c r="L68"/>
      <c r="M68"/>
    </row>
    <row r="69" spans="1:13" ht="15" x14ac:dyDescent="0.25">
      <c r="A69" s="30" t="s">
        <v>73</v>
      </c>
      <c r="D69"/>
      <c r="E69" s="78"/>
      <c r="F69" s="2">
        <v>0.33</v>
      </c>
      <c r="G69" s="3" t="s">
        <v>105</v>
      </c>
      <c r="H69" s="3">
        <v>4</v>
      </c>
      <c r="I69" s="5">
        <f>$B$58</f>
        <v>40</v>
      </c>
      <c r="J69" s="11" t="e">
        <f>G69*I69/H69</f>
        <v>#VALUE!</v>
      </c>
      <c r="K69" s="11" t="e">
        <f>J69*F69</f>
        <v>#VALUE!</v>
      </c>
      <c r="L69"/>
      <c r="M69"/>
    </row>
    <row r="70" spans="1:13" ht="15" x14ac:dyDescent="0.25">
      <c r="D70"/>
      <c r="E70" s="82" t="s">
        <v>87</v>
      </c>
      <c r="F70" s="49"/>
      <c r="G70" s="7" t="s">
        <v>14</v>
      </c>
      <c r="H70" s="7" t="s">
        <v>2</v>
      </c>
      <c r="I70" s="4" t="s">
        <v>19</v>
      </c>
      <c r="J70" s="10" t="s">
        <v>16</v>
      </c>
      <c r="K70" s="10" t="s">
        <v>75</v>
      </c>
      <c r="L70"/>
      <c r="M70"/>
    </row>
    <row r="71" spans="1:13" ht="15" x14ac:dyDescent="0.25">
      <c r="A71"/>
      <c r="B71"/>
      <c r="C71"/>
      <c r="D71"/>
      <c r="E71" s="84"/>
      <c r="F71" s="50"/>
      <c r="G71" s="3">
        <v>1</v>
      </c>
      <c r="H71" s="3">
        <v>4</v>
      </c>
      <c r="I71" s="5">
        <f>$B$58</f>
        <v>40</v>
      </c>
      <c r="J71" s="11">
        <f>G71*I71/H71</f>
        <v>10</v>
      </c>
      <c r="K71" s="11">
        <f>J71*0.4375</f>
        <v>4.375</v>
      </c>
      <c r="L71"/>
      <c r="M71"/>
    </row>
    <row r="72" spans="1:13" ht="15" x14ac:dyDescent="0.25">
      <c r="A72"/>
      <c r="B72"/>
      <c r="C72"/>
      <c r="D72"/>
      <c r="E72" s="82" t="s">
        <v>132</v>
      </c>
      <c r="F72" s="49"/>
      <c r="G72" s="7" t="s">
        <v>108</v>
      </c>
      <c r="H72" s="7" t="s">
        <v>2</v>
      </c>
      <c r="I72" s="4" t="s">
        <v>19</v>
      </c>
      <c r="J72" s="10" t="s">
        <v>108</v>
      </c>
      <c r="K72" s="10" t="s">
        <v>75</v>
      </c>
      <c r="L72" s="10"/>
      <c r="M72"/>
    </row>
    <row r="73" spans="1:13" ht="15" x14ac:dyDescent="0.25">
      <c r="A73"/>
      <c r="B73"/>
      <c r="C73"/>
      <c r="D73"/>
      <c r="E73" s="84"/>
      <c r="F73" s="50"/>
      <c r="G73" s="3">
        <v>2</v>
      </c>
      <c r="H73" s="3">
        <v>4</v>
      </c>
      <c r="I73" s="5">
        <f>$B$58</f>
        <v>40</v>
      </c>
      <c r="J73" s="11">
        <f>G73*I73/H73</f>
        <v>20</v>
      </c>
      <c r="K73" s="11">
        <f>J73/16</f>
        <v>1.25</v>
      </c>
      <c r="L73" s="11"/>
      <c r="M73"/>
    </row>
    <row r="74" spans="1:13" ht="15" x14ac:dyDescent="0.25">
      <c r="A74"/>
      <c r="B74"/>
      <c r="C74"/>
      <c r="D74"/>
      <c r="E74" s="82" t="s">
        <v>138</v>
      </c>
      <c r="F74" s="49"/>
      <c r="G74" s="7" t="s">
        <v>14</v>
      </c>
      <c r="H74" s="7" t="s">
        <v>2</v>
      </c>
      <c r="I74" s="4" t="s">
        <v>19</v>
      </c>
      <c r="J74" s="10" t="s">
        <v>16</v>
      </c>
      <c r="K74" s="10" t="s">
        <v>55</v>
      </c>
      <c r="L74"/>
      <c r="M74"/>
    </row>
    <row r="75" spans="1:13" ht="15" x14ac:dyDescent="0.25">
      <c r="A75"/>
      <c r="B75"/>
      <c r="C75"/>
      <c r="D75"/>
      <c r="E75" s="84"/>
      <c r="F75" s="50"/>
      <c r="G75" s="3">
        <v>5</v>
      </c>
      <c r="H75" s="3">
        <v>4</v>
      </c>
      <c r="I75" s="5">
        <f>$B$58</f>
        <v>40</v>
      </c>
      <c r="J75" s="11">
        <f>G75*I75/H75</f>
        <v>50</v>
      </c>
      <c r="K75" s="11">
        <f>J75/16</f>
        <v>3.125</v>
      </c>
      <c r="L75"/>
      <c r="M75"/>
    </row>
    <row r="77" spans="1:13" ht="28.5" customHeight="1" x14ac:dyDescent="0.25">
      <c r="A77" s="86" t="s">
        <v>172</v>
      </c>
      <c r="B77" s="87"/>
      <c r="C77" s="87"/>
      <c r="D77" s="88"/>
      <c r="E77" s="12"/>
      <c r="F77" s="8" t="s">
        <v>18</v>
      </c>
      <c r="G77" s="74" t="s">
        <v>17</v>
      </c>
      <c r="H77" s="75"/>
      <c r="I77" s="9" t="s">
        <v>4</v>
      </c>
      <c r="J77" s="74" t="s">
        <v>21</v>
      </c>
      <c r="K77" s="75"/>
      <c r="L77"/>
      <c r="M77"/>
    </row>
    <row r="78" spans="1:13" ht="19.5" x14ac:dyDescent="0.3">
      <c r="A78" s="51" t="s">
        <v>97</v>
      </c>
      <c r="B78" s="52">
        <v>40</v>
      </c>
      <c r="E78" s="82" t="s">
        <v>154</v>
      </c>
      <c r="F78" s="6"/>
      <c r="G78" s="7" t="s">
        <v>92</v>
      </c>
      <c r="H78" s="7" t="s">
        <v>2</v>
      </c>
      <c r="I78" s="4" t="s">
        <v>19</v>
      </c>
      <c r="J78" s="10" t="s">
        <v>89</v>
      </c>
      <c r="K78" s="10" t="s">
        <v>90</v>
      </c>
      <c r="L78" s="10" t="s">
        <v>93</v>
      </c>
      <c r="M78" s="10" t="s">
        <v>94</v>
      </c>
    </row>
    <row r="79" spans="1:13" x14ac:dyDescent="0.2">
      <c r="E79" s="83"/>
      <c r="F79" s="2"/>
      <c r="G79" s="3">
        <v>2</v>
      </c>
      <c r="H79" s="3">
        <v>8</v>
      </c>
      <c r="I79" s="5">
        <f>$B$78</f>
        <v>40</v>
      </c>
      <c r="J79" s="11">
        <f>G79*I79/H79</f>
        <v>10</v>
      </c>
      <c r="K79" s="11">
        <f>J79/3</f>
        <v>3.3333333333333335</v>
      </c>
      <c r="L79" s="11">
        <f>K79*0.5</f>
        <v>1.6666666666666667</v>
      </c>
      <c r="M79" s="11">
        <f>J79/1.5</f>
        <v>6.666666666666667</v>
      </c>
    </row>
    <row r="80" spans="1:13" ht="15" x14ac:dyDescent="0.25">
      <c r="A80" s="79" t="s">
        <v>141</v>
      </c>
      <c r="B80" s="80"/>
      <c r="C80" s="81"/>
      <c r="D80" s="35"/>
      <c r="E80" s="83"/>
      <c r="F80" s="6"/>
      <c r="G80" s="7" t="s">
        <v>90</v>
      </c>
      <c r="H80" s="7" t="s">
        <v>2</v>
      </c>
      <c r="I80" s="4" t="s">
        <v>19</v>
      </c>
      <c r="J80" s="10" t="s">
        <v>90</v>
      </c>
      <c r="K80" s="10" t="s">
        <v>95</v>
      </c>
      <c r="L80" s="10"/>
      <c r="M80" s="10"/>
    </row>
    <row r="81" spans="1:13" x14ac:dyDescent="0.2">
      <c r="A81" s="29" t="s">
        <v>142</v>
      </c>
      <c r="B81" s="23">
        <f>L79</f>
        <v>1.6666666666666667</v>
      </c>
      <c r="C81" s="26" t="s">
        <v>153</v>
      </c>
      <c r="E81" s="84"/>
      <c r="F81" s="2"/>
      <c r="G81" s="3" t="s">
        <v>105</v>
      </c>
      <c r="H81" s="3">
        <v>8</v>
      </c>
      <c r="I81" s="5">
        <f>$B$78</f>
        <v>40</v>
      </c>
      <c r="J81" s="11" t="e">
        <f>G81*I81/H81</f>
        <v>#VALUE!</v>
      </c>
      <c r="K81" s="11" t="e">
        <f>J81*0.5</f>
        <v>#VALUE!</v>
      </c>
      <c r="L81" s="11"/>
      <c r="M81" s="11"/>
    </row>
    <row r="82" spans="1:13" ht="15" x14ac:dyDescent="0.25">
      <c r="A82" s="30" t="s">
        <v>143</v>
      </c>
      <c r="B82" s="24">
        <f>L79</f>
        <v>1.6666666666666667</v>
      </c>
      <c r="C82" s="27" t="s">
        <v>153</v>
      </c>
      <c r="E82" s="77" t="s">
        <v>0</v>
      </c>
      <c r="F82" s="6" t="s">
        <v>6</v>
      </c>
      <c r="G82" s="7" t="s">
        <v>13</v>
      </c>
      <c r="H82" s="7" t="s">
        <v>2</v>
      </c>
      <c r="I82" s="4" t="s">
        <v>19</v>
      </c>
      <c r="J82" s="10" t="s">
        <v>76</v>
      </c>
      <c r="K82" s="10" t="s">
        <v>81</v>
      </c>
      <c r="L82"/>
      <c r="M82"/>
    </row>
    <row r="83" spans="1:13" ht="15" x14ac:dyDescent="0.25">
      <c r="A83" s="30" t="s">
        <v>144</v>
      </c>
      <c r="B83" s="24">
        <f>L79</f>
        <v>1.6666666666666667</v>
      </c>
      <c r="C83" s="27" t="s">
        <v>153</v>
      </c>
      <c r="E83" s="85"/>
      <c r="F83" s="2">
        <v>0.44</v>
      </c>
      <c r="G83" s="3" t="s">
        <v>105</v>
      </c>
      <c r="H83" s="3">
        <v>8</v>
      </c>
      <c r="I83" s="5">
        <f>$B$78</f>
        <v>40</v>
      </c>
      <c r="J83" s="11" t="e">
        <f>G83*I83/H83</f>
        <v>#VALUE!</v>
      </c>
      <c r="K83" s="11" t="e">
        <f>J83*F83</f>
        <v>#VALUE!</v>
      </c>
      <c r="L83"/>
      <c r="M83"/>
    </row>
    <row r="84" spans="1:13" ht="15" x14ac:dyDescent="0.25">
      <c r="A84" s="30" t="s">
        <v>145</v>
      </c>
      <c r="B84" s="24">
        <f>K85</f>
        <v>0.82500000000000007</v>
      </c>
      <c r="C84" s="27" t="s">
        <v>102</v>
      </c>
      <c r="D84"/>
      <c r="E84" s="85"/>
      <c r="F84" s="6" t="s">
        <v>11</v>
      </c>
      <c r="G84" s="7" t="s">
        <v>14</v>
      </c>
      <c r="H84" s="7" t="s">
        <v>2</v>
      </c>
      <c r="I84" s="4" t="s">
        <v>19</v>
      </c>
      <c r="J84" s="10" t="s">
        <v>16</v>
      </c>
      <c r="K84" s="10" t="s">
        <v>81</v>
      </c>
      <c r="L84"/>
      <c r="M84"/>
    </row>
    <row r="85" spans="1:13" ht="15" x14ac:dyDescent="0.25">
      <c r="A85" s="30" t="s">
        <v>146</v>
      </c>
      <c r="B85" s="24">
        <f>L89</f>
        <v>4</v>
      </c>
      <c r="C85" s="27" t="s">
        <v>103</v>
      </c>
      <c r="D85"/>
      <c r="E85" s="78"/>
      <c r="F85" s="2">
        <v>0.33</v>
      </c>
      <c r="G85" s="3">
        <v>0.5</v>
      </c>
      <c r="H85" s="3">
        <v>8</v>
      </c>
      <c r="I85" s="5">
        <f>$B$78</f>
        <v>40</v>
      </c>
      <c r="J85" s="11">
        <f>G85*I85/H85</f>
        <v>2.5</v>
      </c>
      <c r="K85" s="11">
        <f>J85*F85</f>
        <v>0.82500000000000007</v>
      </c>
      <c r="L85"/>
      <c r="M85"/>
    </row>
    <row r="86" spans="1:13" ht="15" x14ac:dyDescent="0.25">
      <c r="A86" s="41" t="s">
        <v>147</v>
      </c>
      <c r="B86" s="24">
        <f>K91</f>
        <v>0.83000000000000007</v>
      </c>
      <c r="C86" s="27" t="s">
        <v>155</v>
      </c>
      <c r="D86"/>
      <c r="E86" s="82" t="s">
        <v>68</v>
      </c>
      <c r="F86" s="6"/>
      <c r="G86" s="7" t="s">
        <v>45</v>
      </c>
      <c r="H86" s="7" t="s">
        <v>2</v>
      </c>
      <c r="I86" s="4" t="s">
        <v>19</v>
      </c>
      <c r="J86" s="10" t="s">
        <v>45</v>
      </c>
      <c r="K86" s="10" t="s">
        <v>16</v>
      </c>
      <c r="L86" s="10" t="s">
        <v>74</v>
      </c>
      <c r="M86"/>
    </row>
    <row r="87" spans="1:13" ht="15" x14ac:dyDescent="0.25">
      <c r="A87" s="41" t="s">
        <v>148</v>
      </c>
      <c r="B87" s="24">
        <f>J95</f>
        <v>1.6666666666666665</v>
      </c>
      <c r="C87" s="27" t="s">
        <v>156</v>
      </c>
      <c r="D87"/>
      <c r="E87" s="83"/>
      <c r="F87" s="2"/>
      <c r="G87" s="3" t="s">
        <v>105</v>
      </c>
      <c r="H87" s="3">
        <v>8</v>
      </c>
      <c r="I87" s="5">
        <f>$B$78</f>
        <v>40</v>
      </c>
      <c r="J87" s="11" t="e">
        <f>G87*I87/H87</f>
        <v>#VALUE!</v>
      </c>
      <c r="K87" s="11" t="e">
        <f>J87*0.0625</f>
        <v>#VALUE!</v>
      </c>
      <c r="L87" s="11" t="e">
        <f>K87/1.25</f>
        <v>#VALUE!</v>
      </c>
      <c r="M87"/>
    </row>
    <row r="88" spans="1:13" ht="15" x14ac:dyDescent="0.25">
      <c r="A88" s="41" t="s">
        <v>124</v>
      </c>
      <c r="B88" s="24">
        <f>J97</f>
        <v>1.25</v>
      </c>
      <c r="C88" s="27" t="s">
        <v>156</v>
      </c>
      <c r="D88"/>
      <c r="E88" s="83"/>
      <c r="F88" s="6"/>
      <c r="G88" s="7" t="s">
        <v>14</v>
      </c>
      <c r="H88" s="7" t="s">
        <v>2</v>
      </c>
      <c r="I88" s="4" t="s">
        <v>19</v>
      </c>
      <c r="J88" s="10"/>
      <c r="K88" s="10" t="s">
        <v>16</v>
      </c>
      <c r="L88" s="10" t="s">
        <v>74</v>
      </c>
      <c r="M88"/>
    </row>
    <row r="89" spans="1:13" ht="15" x14ac:dyDescent="0.25">
      <c r="A89" s="41" t="s">
        <v>149</v>
      </c>
      <c r="B89" s="24">
        <f>J101</f>
        <v>1.6666666666666665</v>
      </c>
      <c r="C89" s="27" t="s">
        <v>156</v>
      </c>
      <c r="D89"/>
      <c r="E89" s="84"/>
      <c r="F89" s="2"/>
      <c r="G89" s="3">
        <v>1</v>
      </c>
      <c r="H89" s="3">
        <v>8</v>
      </c>
      <c r="I89" s="5">
        <f>$B$78</f>
        <v>40</v>
      </c>
      <c r="J89" s="11"/>
      <c r="K89" s="11">
        <f>G89*I89/H89</f>
        <v>5</v>
      </c>
      <c r="L89" s="11">
        <f>K89/1.25</f>
        <v>4</v>
      </c>
      <c r="M89"/>
    </row>
    <row r="90" spans="1:13" ht="15" x14ac:dyDescent="0.25">
      <c r="A90" s="41" t="s">
        <v>150</v>
      </c>
      <c r="B90" s="24">
        <f>J103</f>
        <v>2.5</v>
      </c>
      <c r="C90" s="27" t="s">
        <v>40</v>
      </c>
      <c r="D90"/>
      <c r="E90" s="82" t="s">
        <v>28</v>
      </c>
      <c r="F90" s="6" t="s">
        <v>29</v>
      </c>
      <c r="G90" s="7" t="s">
        <v>5</v>
      </c>
      <c r="H90" s="7" t="s">
        <v>2</v>
      </c>
      <c r="I90" s="4" t="s">
        <v>19</v>
      </c>
      <c r="J90" s="10" t="s">
        <v>79</v>
      </c>
      <c r="K90" s="10" t="s">
        <v>81</v>
      </c>
      <c r="L90"/>
      <c r="M90"/>
    </row>
    <row r="91" spans="1:13" ht="15" x14ac:dyDescent="0.25">
      <c r="A91" s="41" t="s">
        <v>151</v>
      </c>
      <c r="B91" s="24">
        <f>J107</f>
        <v>0.41666666666666663</v>
      </c>
      <c r="C91" s="27" t="s">
        <v>40</v>
      </c>
      <c r="D91"/>
      <c r="E91" s="83"/>
      <c r="F91" s="2">
        <v>8.3000000000000004E-2</v>
      </c>
      <c r="G91" s="3">
        <v>2</v>
      </c>
      <c r="H91" s="3">
        <v>8</v>
      </c>
      <c r="I91" s="5">
        <f>$B$78</f>
        <v>40</v>
      </c>
      <c r="J91" s="11">
        <f>G91*I91/H91</f>
        <v>10</v>
      </c>
      <c r="K91" s="11">
        <f>J91*F91</f>
        <v>0.83000000000000007</v>
      </c>
      <c r="L91"/>
      <c r="M91"/>
    </row>
    <row r="92" spans="1:13" ht="15" x14ac:dyDescent="0.25">
      <c r="A92" s="30" t="s">
        <v>170</v>
      </c>
      <c r="B92" s="42">
        <f>M79</f>
        <v>6.666666666666667</v>
      </c>
      <c r="C92" s="27" t="s">
        <v>152</v>
      </c>
      <c r="D92"/>
      <c r="E92" s="83"/>
      <c r="F92" s="6" t="s">
        <v>38</v>
      </c>
      <c r="G92" s="7" t="s">
        <v>10</v>
      </c>
      <c r="H92" s="7" t="s">
        <v>2</v>
      </c>
      <c r="I92" s="4" t="s">
        <v>19</v>
      </c>
      <c r="J92" s="10" t="s">
        <v>16</v>
      </c>
      <c r="K92" s="10" t="s">
        <v>81</v>
      </c>
      <c r="L92"/>
      <c r="M92"/>
    </row>
    <row r="93" spans="1:13" ht="15" x14ac:dyDescent="0.25">
      <c r="A93" s="30" t="s">
        <v>169</v>
      </c>
      <c r="B93" s="42">
        <f>M79</f>
        <v>6.666666666666667</v>
      </c>
      <c r="C93" s="27" t="s">
        <v>152</v>
      </c>
      <c r="D93"/>
      <c r="E93" s="84"/>
      <c r="F93" s="2">
        <v>0.22</v>
      </c>
      <c r="G93" s="3" t="s">
        <v>105</v>
      </c>
      <c r="H93" s="3">
        <v>8</v>
      </c>
      <c r="I93" s="5">
        <f>$B$78</f>
        <v>40</v>
      </c>
      <c r="J93" s="11" t="e">
        <f>G93*I93/H93</f>
        <v>#VALUE!</v>
      </c>
      <c r="K93" s="11" t="e">
        <f>J93*F93</f>
        <v>#VALUE!</v>
      </c>
      <c r="L93"/>
      <c r="M93"/>
    </row>
    <row r="94" spans="1:13" ht="15" x14ac:dyDescent="0.25">
      <c r="A94" s="31" t="s">
        <v>171</v>
      </c>
      <c r="B94" s="56">
        <f>M79</f>
        <v>6.666666666666667</v>
      </c>
      <c r="C94" s="28" t="s">
        <v>152</v>
      </c>
      <c r="D94"/>
      <c r="E94" s="77" t="s">
        <v>157</v>
      </c>
      <c r="F94" s="6" t="s">
        <v>53</v>
      </c>
      <c r="G94" s="7" t="s">
        <v>14</v>
      </c>
      <c r="H94" s="7" t="s">
        <v>2</v>
      </c>
      <c r="I94" s="4" t="s">
        <v>19</v>
      </c>
      <c r="J94" s="10" t="s">
        <v>16</v>
      </c>
      <c r="K94" s="10" t="s">
        <v>48</v>
      </c>
      <c r="L94" s="10" t="s">
        <v>46</v>
      </c>
      <c r="M94" s="10" t="s">
        <v>55</v>
      </c>
    </row>
    <row r="95" spans="1:13" ht="15.75" x14ac:dyDescent="0.25">
      <c r="A95" s="40"/>
      <c r="B95"/>
      <c r="C95"/>
      <c r="D95"/>
      <c r="E95" s="78"/>
      <c r="F95" s="2">
        <v>8</v>
      </c>
      <c r="G95" s="3">
        <f>1/3</f>
        <v>0.33333333333333331</v>
      </c>
      <c r="H95" s="3">
        <v>8</v>
      </c>
      <c r="I95" s="5">
        <f>$B$78</f>
        <v>40</v>
      </c>
      <c r="J95" s="11">
        <f>G95*I95/H95</f>
        <v>1.6666666666666665</v>
      </c>
      <c r="K95" s="11">
        <f>J95*F95</f>
        <v>13.333333333333332</v>
      </c>
      <c r="L95" s="11">
        <f>K95/32</f>
        <v>0.41666666666666663</v>
      </c>
      <c r="M95" s="11">
        <f>K95/128</f>
        <v>0.10416666666666666</v>
      </c>
    </row>
    <row r="96" spans="1:13" ht="15.75" x14ac:dyDescent="0.25">
      <c r="A96" s="38"/>
      <c r="B96"/>
      <c r="C96"/>
      <c r="D96"/>
      <c r="E96" s="77" t="s">
        <v>124</v>
      </c>
      <c r="F96" s="6" t="s">
        <v>53</v>
      </c>
      <c r="G96" s="7" t="s">
        <v>14</v>
      </c>
      <c r="H96" s="7" t="s">
        <v>2</v>
      </c>
      <c r="I96" s="4" t="s">
        <v>19</v>
      </c>
      <c r="J96" s="10" t="s">
        <v>16</v>
      </c>
      <c r="K96" s="10" t="s">
        <v>48</v>
      </c>
      <c r="L96" s="10" t="s">
        <v>46</v>
      </c>
      <c r="M96" s="10" t="s">
        <v>55</v>
      </c>
    </row>
    <row r="97" spans="1:13" ht="15.75" x14ac:dyDescent="0.25">
      <c r="A97" s="38"/>
      <c r="B97"/>
      <c r="C97"/>
      <c r="D97"/>
      <c r="E97" s="78"/>
      <c r="F97" s="2">
        <v>8</v>
      </c>
      <c r="G97" s="3">
        <v>0.25</v>
      </c>
      <c r="H97" s="3">
        <v>8</v>
      </c>
      <c r="I97" s="5">
        <f>$B$78</f>
        <v>40</v>
      </c>
      <c r="J97" s="11">
        <f>G97*I97/H97</f>
        <v>1.25</v>
      </c>
      <c r="K97" s="11">
        <f>J97*F97</f>
        <v>10</v>
      </c>
      <c r="L97" s="11">
        <f>K97/32</f>
        <v>0.3125</v>
      </c>
      <c r="M97" s="11">
        <f>K97/128</f>
        <v>7.8125E-2</v>
      </c>
    </row>
    <row r="98" spans="1:13" ht="15.75" x14ac:dyDescent="0.25">
      <c r="A98" s="38"/>
      <c r="B98"/>
      <c r="C98"/>
      <c r="D98"/>
      <c r="E98" s="77" t="s">
        <v>71</v>
      </c>
      <c r="F98" s="6"/>
      <c r="G98" s="7" t="s">
        <v>45</v>
      </c>
      <c r="H98" s="7" t="s">
        <v>2</v>
      </c>
      <c r="I98" s="4" t="s">
        <v>19</v>
      </c>
      <c r="J98" s="10" t="s">
        <v>49</v>
      </c>
      <c r="K98" s="10" t="s">
        <v>16</v>
      </c>
      <c r="L98" s="10" t="s">
        <v>75</v>
      </c>
      <c r="M98"/>
    </row>
    <row r="99" spans="1:13" ht="15" x14ac:dyDescent="0.25">
      <c r="A99"/>
      <c r="B99"/>
      <c r="C99"/>
      <c r="D99"/>
      <c r="E99" s="85"/>
      <c r="F99" s="2"/>
      <c r="G99" s="3" t="s">
        <v>105</v>
      </c>
      <c r="H99" s="3">
        <v>8</v>
      </c>
      <c r="I99" s="5">
        <f>$B$78</f>
        <v>40</v>
      </c>
      <c r="J99" s="11" t="e">
        <f>G99*I99/H99</f>
        <v>#VALUE!</v>
      </c>
      <c r="K99" s="11" t="e">
        <f>J99*0.0625</f>
        <v>#VALUE!</v>
      </c>
      <c r="L99" s="11" t="e">
        <f>K99*0.5</f>
        <v>#VALUE!</v>
      </c>
      <c r="M99"/>
    </row>
    <row r="100" spans="1:13" ht="15" x14ac:dyDescent="0.25">
      <c r="A100"/>
      <c r="B100"/>
      <c r="C100"/>
      <c r="D100"/>
      <c r="E100" s="85"/>
      <c r="F100" s="6"/>
      <c r="G100" s="7" t="s">
        <v>14</v>
      </c>
      <c r="H100" s="7" t="s">
        <v>2</v>
      </c>
      <c r="I100" s="4" t="s">
        <v>19</v>
      </c>
      <c r="J100" s="10" t="s">
        <v>16</v>
      </c>
      <c r="K100" s="10" t="s">
        <v>75</v>
      </c>
      <c r="L100" s="10"/>
      <c r="M100"/>
    </row>
    <row r="101" spans="1:13" ht="15" x14ac:dyDescent="0.25">
      <c r="A101"/>
      <c r="B101"/>
      <c r="C101"/>
      <c r="D101"/>
      <c r="E101" s="78"/>
      <c r="F101" s="2"/>
      <c r="G101" s="3">
        <f>1/3</f>
        <v>0.33333333333333331</v>
      </c>
      <c r="H101" s="3">
        <v>8</v>
      </c>
      <c r="I101" s="5">
        <f>$B$78</f>
        <v>40</v>
      </c>
      <c r="J101" s="11">
        <f>G101*I101/H101</f>
        <v>1.6666666666666665</v>
      </c>
      <c r="K101" s="11">
        <f>J101*0.5</f>
        <v>0.83333333333333326</v>
      </c>
      <c r="L101" s="11"/>
      <c r="M101"/>
    </row>
    <row r="102" spans="1:13" ht="15" x14ac:dyDescent="0.25">
      <c r="A102"/>
      <c r="B102"/>
      <c r="C102"/>
      <c r="D102"/>
      <c r="E102" s="77" t="s">
        <v>72</v>
      </c>
      <c r="F102" s="6"/>
      <c r="G102" s="7" t="s">
        <v>45</v>
      </c>
      <c r="H102" s="7" t="s">
        <v>2</v>
      </c>
      <c r="I102" s="4" t="s">
        <v>19</v>
      </c>
      <c r="J102" s="10" t="s">
        <v>49</v>
      </c>
      <c r="K102" s="10" t="s">
        <v>16</v>
      </c>
      <c r="L102" s="10" t="s">
        <v>75</v>
      </c>
      <c r="M102"/>
    </row>
    <row r="103" spans="1:13" ht="15" x14ac:dyDescent="0.25">
      <c r="A103"/>
      <c r="B103"/>
      <c r="C103"/>
      <c r="D103"/>
      <c r="E103" s="85"/>
      <c r="F103" s="2"/>
      <c r="G103" s="3">
        <v>0.5</v>
      </c>
      <c r="H103" s="3">
        <v>8</v>
      </c>
      <c r="I103" s="5">
        <f>$B$78</f>
        <v>40</v>
      </c>
      <c r="J103" s="11">
        <f>G103*I103/H103</f>
        <v>2.5</v>
      </c>
      <c r="K103" s="11">
        <f>J103*0.0625</f>
        <v>0.15625</v>
      </c>
      <c r="L103" s="11">
        <f>K103*0.6024</f>
        <v>9.4125000000000014E-2</v>
      </c>
      <c r="M103"/>
    </row>
    <row r="104" spans="1:13" ht="15" x14ac:dyDescent="0.25">
      <c r="A104"/>
      <c r="B104"/>
      <c r="C104"/>
      <c r="D104"/>
      <c r="E104" s="85"/>
      <c r="F104" s="6"/>
      <c r="G104" s="7" t="s">
        <v>14</v>
      </c>
      <c r="H104" s="7" t="s">
        <v>2</v>
      </c>
      <c r="I104" s="4" t="s">
        <v>19</v>
      </c>
      <c r="J104" s="10" t="s">
        <v>16</v>
      </c>
      <c r="K104" s="10" t="s">
        <v>75</v>
      </c>
      <c r="L104" s="10"/>
      <c r="M104"/>
    </row>
    <row r="105" spans="1:13" ht="15" x14ac:dyDescent="0.25">
      <c r="A105"/>
      <c r="B105"/>
      <c r="C105"/>
      <c r="D105"/>
      <c r="E105" s="78"/>
      <c r="F105" s="2"/>
      <c r="G105" s="3" t="s">
        <v>105</v>
      </c>
      <c r="H105" s="3">
        <v>8</v>
      </c>
      <c r="I105" s="5">
        <f>$B$78</f>
        <v>40</v>
      </c>
      <c r="J105" s="11" t="e">
        <f>G105*I105/H105</f>
        <v>#VALUE!</v>
      </c>
      <c r="K105" s="11" t="e">
        <f>J105*0.6024</f>
        <v>#VALUE!</v>
      </c>
      <c r="L105" s="11"/>
      <c r="M105"/>
    </row>
    <row r="106" spans="1:13" ht="15" x14ac:dyDescent="0.25">
      <c r="A106"/>
      <c r="B106"/>
      <c r="C106"/>
      <c r="D106"/>
      <c r="E106" s="77" t="s">
        <v>73</v>
      </c>
      <c r="F106" s="6"/>
      <c r="G106" s="7" t="s">
        <v>45</v>
      </c>
      <c r="H106" s="7" t="s">
        <v>2</v>
      </c>
      <c r="I106" s="4" t="s">
        <v>19</v>
      </c>
      <c r="J106" s="10" t="s">
        <v>49</v>
      </c>
      <c r="K106" s="10" t="s">
        <v>16</v>
      </c>
      <c r="L106" s="10" t="s">
        <v>75</v>
      </c>
      <c r="M106"/>
    </row>
    <row r="107" spans="1:13" ht="15" x14ac:dyDescent="0.25">
      <c r="A107"/>
      <c r="B107"/>
      <c r="C107"/>
      <c r="D107"/>
      <c r="E107" s="85"/>
      <c r="F107" s="2"/>
      <c r="G107" s="3">
        <f>0.25/3</f>
        <v>8.3333333333333329E-2</v>
      </c>
      <c r="H107" s="3">
        <v>8</v>
      </c>
      <c r="I107" s="5">
        <f>$B$78</f>
        <v>40</v>
      </c>
      <c r="J107" s="11">
        <f>G107*I107/H107</f>
        <v>0.41666666666666663</v>
      </c>
      <c r="K107" s="11">
        <f>J107*0.0625</f>
        <v>2.6041666666666664E-2</v>
      </c>
      <c r="L107" s="11">
        <f>K107*0.24</f>
        <v>6.2499999999999995E-3</v>
      </c>
      <c r="M107"/>
    </row>
    <row r="108" spans="1:13" ht="15" x14ac:dyDescent="0.25">
      <c r="A108"/>
      <c r="B108"/>
      <c r="C108"/>
      <c r="D108"/>
      <c r="E108" s="85"/>
      <c r="F108" s="6"/>
      <c r="G108" s="7" t="s">
        <v>14</v>
      </c>
      <c r="H108" s="7" t="s">
        <v>2</v>
      </c>
      <c r="I108" s="4" t="s">
        <v>19</v>
      </c>
      <c r="J108" s="10" t="s">
        <v>16</v>
      </c>
      <c r="K108" s="10" t="s">
        <v>75</v>
      </c>
      <c r="L108" s="10"/>
      <c r="M108"/>
    </row>
    <row r="109" spans="1:13" ht="15" x14ac:dyDescent="0.25">
      <c r="A109"/>
      <c r="B109"/>
      <c r="C109"/>
      <c r="D109"/>
      <c r="E109" s="78"/>
      <c r="F109" s="2"/>
      <c r="G109" s="3" t="s">
        <v>105</v>
      </c>
      <c r="H109" s="3">
        <v>8</v>
      </c>
      <c r="I109" s="5">
        <f>$B$78</f>
        <v>40</v>
      </c>
      <c r="J109" s="11" t="e">
        <f>G109*I109/H109</f>
        <v>#VALUE!</v>
      </c>
      <c r="K109" s="11" t="e">
        <f>J109*0.24</f>
        <v>#VALUE!</v>
      </c>
      <c r="L109" s="11"/>
      <c r="M109"/>
    </row>
    <row r="111" spans="1:13" x14ac:dyDescent="0.2">
      <c r="A111" s="98" t="s">
        <v>185</v>
      </c>
      <c r="B111" s="99"/>
      <c r="C111" s="99"/>
      <c r="D111" s="100"/>
      <c r="E111" s="67"/>
      <c r="F111" s="68"/>
      <c r="G111" s="68"/>
      <c r="H111" s="68"/>
      <c r="I111" s="68"/>
      <c r="J111" s="68"/>
      <c r="K111" s="68"/>
      <c r="L111" s="68"/>
      <c r="M111" s="69"/>
    </row>
    <row r="112" spans="1:13" ht="25.5" customHeight="1" x14ac:dyDescent="0.2">
      <c r="A112" s="101"/>
      <c r="B112" s="102"/>
      <c r="C112" s="102"/>
      <c r="D112" s="103"/>
      <c r="E112" s="70"/>
      <c r="F112" s="71"/>
      <c r="G112" s="71"/>
      <c r="H112" s="71"/>
      <c r="I112" s="71"/>
      <c r="J112" s="71"/>
      <c r="K112" s="71"/>
      <c r="L112" s="71"/>
      <c r="M112" s="72"/>
    </row>
    <row r="113" spans="1:13" ht="28.5" customHeight="1" x14ac:dyDescent="0.25">
      <c r="A113" s="86" t="s">
        <v>174</v>
      </c>
      <c r="B113" s="87"/>
      <c r="C113" s="87"/>
      <c r="D113" s="88"/>
      <c r="E113" s="12"/>
      <c r="F113" s="8" t="s">
        <v>18</v>
      </c>
      <c r="G113" s="74" t="s">
        <v>17</v>
      </c>
      <c r="H113" s="75"/>
      <c r="I113" s="9" t="s">
        <v>4</v>
      </c>
      <c r="J113" s="74" t="s">
        <v>21</v>
      </c>
      <c r="K113" s="75"/>
      <c r="L113"/>
      <c r="M113"/>
    </row>
    <row r="114" spans="1:13" ht="19.5" x14ac:dyDescent="0.3">
      <c r="A114" s="51" t="s">
        <v>97</v>
      </c>
      <c r="B114" s="52">
        <v>40</v>
      </c>
      <c r="E114" s="77" t="s">
        <v>30</v>
      </c>
      <c r="F114" s="6" t="s">
        <v>31</v>
      </c>
      <c r="G114" s="7" t="s">
        <v>34</v>
      </c>
      <c r="H114" s="7" t="s">
        <v>2</v>
      </c>
      <c r="I114" s="4" t="s">
        <v>20</v>
      </c>
      <c r="J114" s="10" t="s">
        <v>82</v>
      </c>
      <c r="K114" s="10" t="s">
        <v>83</v>
      </c>
      <c r="L114" s="10" t="s">
        <v>81</v>
      </c>
    </row>
    <row r="115" spans="1:13" x14ac:dyDescent="0.2">
      <c r="E115" s="85"/>
      <c r="F115" s="2">
        <v>11</v>
      </c>
      <c r="G115" s="3">
        <v>1</v>
      </c>
      <c r="H115" s="3">
        <v>4</v>
      </c>
      <c r="I115" s="5">
        <f>$B$114</f>
        <v>40</v>
      </c>
      <c r="J115" s="11">
        <f>G115*I115/H115</f>
        <v>10</v>
      </c>
      <c r="K115" s="11">
        <f>J115/F115</f>
        <v>0.90909090909090906</v>
      </c>
      <c r="L115" s="11">
        <f>K115*F117</f>
        <v>0.11363636363636363</v>
      </c>
    </row>
    <row r="116" spans="1:13" ht="15" x14ac:dyDescent="0.25">
      <c r="A116" s="79" t="s">
        <v>141</v>
      </c>
      <c r="B116" s="80"/>
      <c r="C116" s="81"/>
      <c r="E116" s="85"/>
      <c r="F116" s="6" t="s">
        <v>32</v>
      </c>
      <c r="G116" s="7" t="s">
        <v>84</v>
      </c>
      <c r="H116" s="7" t="s">
        <v>2</v>
      </c>
      <c r="I116" s="4" t="s">
        <v>20</v>
      </c>
      <c r="J116" s="10" t="s">
        <v>49</v>
      </c>
      <c r="K116" s="10" t="s">
        <v>83</v>
      </c>
      <c r="L116" s="10" t="s">
        <v>81</v>
      </c>
    </row>
    <row r="117" spans="1:13" x14ac:dyDescent="0.2">
      <c r="A117" s="29" t="s">
        <v>30</v>
      </c>
      <c r="B117" s="23">
        <f>K115</f>
        <v>0.90909090909090906</v>
      </c>
      <c r="C117" s="26" t="s">
        <v>104</v>
      </c>
      <c r="E117" s="85"/>
      <c r="F117" s="2">
        <v>0.125</v>
      </c>
      <c r="G117" s="3" t="s">
        <v>105</v>
      </c>
      <c r="H117" s="3">
        <v>4</v>
      </c>
      <c r="I117" s="5">
        <f>$B$114</f>
        <v>40</v>
      </c>
      <c r="J117" s="11" t="e">
        <f>G117*I117/H117</f>
        <v>#VALUE!</v>
      </c>
      <c r="K117" s="11" t="e">
        <f>J117/F115*F121</f>
        <v>#VALUE!</v>
      </c>
      <c r="L117" s="11" t="e">
        <f>K117*F117</f>
        <v>#VALUE!</v>
      </c>
    </row>
    <row r="118" spans="1:13" ht="15" x14ac:dyDescent="0.25">
      <c r="A118" s="30" t="s">
        <v>173</v>
      </c>
      <c r="B118" s="24">
        <f>J123</f>
        <v>2.5</v>
      </c>
      <c r="C118" s="27" t="s">
        <v>102</v>
      </c>
      <c r="E118" s="85"/>
      <c r="F118" s="6" t="s">
        <v>33</v>
      </c>
      <c r="G118" s="49"/>
      <c r="H118" s="7"/>
      <c r="I118" s="4"/>
      <c r="J118" s="10"/>
      <c r="K118" s="10"/>
      <c r="L118" s="10"/>
    </row>
    <row r="119" spans="1:13" x14ac:dyDescent="0.2">
      <c r="A119" s="30" t="s">
        <v>124</v>
      </c>
      <c r="B119" s="24">
        <f>K125</f>
        <v>3.333333333333333</v>
      </c>
      <c r="C119" s="27" t="s">
        <v>190</v>
      </c>
      <c r="E119" s="85"/>
      <c r="F119" s="2">
        <f>0.125/11</f>
        <v>1.1363636363636364E-2</v>
      </c>
      <c r="G119" s="50"/>
      <c r="H119" s="3"/>
      <c r="I119" s="5"/>
      <c r="J119" s="11"/>
      <c r="K119" s="11"/>
      <c r="L119" s="11"/>
    </row>
    <row r="120" spans="1:13" ht="30" x14ac:dyDescent="0.25">
      <c r="A120" s="57" t="s">
        <v>131</v>
      </c>
      <c r="B120" s="58">
        <f>K127</f>
        <v>2.2000000000000002</v>
      </c>
      <c r="C120" s="59" t="s">
        <v>102</v>
      </c>
      <c r="E120" s="85"/>
      <c r="F120" s="47" t="s">
        <v>85</v>
      </c>
      <c r="G120" s="49"/>
      <c r="H120" s="7"/>
      <c r="I120" s="4"/>
      <c r="J120" s="10"/>
      <c r="K120" s="10"/>
      <c r="L120" s="10"/>
    </row>
    <row r="121" spans="1:13" x14ac:dyDescent="0.2">
      <c r="A121" s="30" t="s">
        <v>175</v>
      </c>
      <c r="B121" s="24">
        <f>J131</f>
        <v>0.41666666666666663</v>
      </c>
      <c r="C121" s="27" t="s">
        <v>40</v>
      </c>
      <c r="E121" s="78"/>
      <c r="F121" s="2">
        <v>2</v>
      </c>
      <c r="G121" s="50"/>
      <c r="H121" s="3"/>
      <c r="I121" s="5"/>
      <c r="J121" s="11"/>
      <c r="K121" s="11"/>
      <c r="L121" s="11"/>
    </row>
    <row r="122" spans="1:13" ht="15" x14ac:dyDescent="0.25">
      <c r="A122" s="41" t="s">
        <v>176</v>
      </c>
      <c r="B122" s="24">
        <f>K135</f>
        <v>6</v>
      </c>
      <c r="C122" s="27" t="s">
        <v>102</v>
      </c>
      <c r="E122" s="77" t="s">
        <v>173</v>
      </c>
      <c r="F122" s="6"/>
      <c r="G122" s="7" t="s">
        <v>60</v>
      </c>
      <c r="H122" s="7" t="s">
        <v>2</v>
      </c>
      <c r="I122" s="4" t="s">
        <v>20</v>
      </c>
      <c r="J122" s="10" t="s">
        <v>60</v>
      </c>
      <c r="K122" s="10"/>
      <c r="L122" s="10"/>
    </row>
    <row r="123" spans="1:13" x14ac:dyDescent="0.2">
      <c r="A123" s="30" t="s">
        <v>177</v>
      </c>
      <c r="B123" s="24">
        <f>J139</f>
        <v>2.5</v>
      </c>
      <c r="C123" s="27" t="s">
        <v>102</v>
      </c>
      <c r="E123" s="78"/>
      <c r="F123" s="2"/>
      <c r="G123" s="3">
        <v>0.25</v>
      </c>
      <c r="H123" s="3">
        <v>4</v>
      </c>
      <c r="I123" s="5">
        <f>$B$114</f>
        <v>40</v>
      </c>
      <c r="J123" s="11">
        <f>G123*I123/H123</f>
        <v>2.5</v>
      </c>
      <c r="K123" s="11"/>
      <c r="L123" s="11"/>
    </row>
    <row r="124" spans="1:13" ht="15" x14ac:dyDescent="0.25">
      <c r="A124" s="41" t="s">
        <v>191</v>
      </c>
      <c r="B124" s="24">
        <f>L141</f>
        <v>3.3333333333333335</v>
      </c>
      <c r="C124" s="27" t="s">
        <v>102</v>
      </c>
      <c r="E124" s="77" t="s">
        <v>124</v>
      </c>
      <c r="F124" s="6" t="s">
        <v>51</v>
      </c>
      <c r="G124" s="7" t="s">
        <v>44</v>
      </c>
      <c r="H124" s="7" t="s">
        <v>2</v>
      </c>
      <c r="I124" s="4" t="s">
        <v>20</v>
      </c>
      <c r="J124" s="10" t="s">
        <v>47</v>
      </c>
      <c r="K124" s="10" t="s">
        <v>48</v>
      </c>
      <c r="L124" s="10" t="s">
        <v>45</v>
      </c>
      <c r="M124" s="10" t="s">
        <v>14</v>
      </c>
    </row>
    <row r="125" spans="1:13" ht="14.25" customHeight="1" x14ac:dyDescent="0.2">
      <c r="A125" s="39" t="s">
        <v>192</v>
      </c>
      <c r="B125" s="25">
        <f>M141</f>
        <v>13.333333333333334</v>
      </c>
      <c r="C125" s="28" t="s">
        <v>193</v>
      </c>
      <c r="E125" s="78"/>
      <c r="F125" s="2">
        <f>1/6</f>
        <v>0.16666666666666666</v>
      </c>
      <c r="G125" s="3">
        <v>2</v>
      </c>
      <c r="H125" s="3">
        <v>4</v>
      </c>
      <c r="I125" s="5">
        <f>$B$114</f>
        <v>40</v>
      </c>
      <c r="J125" s="11">
        <f>G125*I125/H125</f>
        <v>20</v>
      </c>
      <c r="K125" s="11">
        <f>J125*F125</f>
        <v>3.333333333333333</v>
      </c>
      <c r="L125" s="11">
        <f>K125/0.5</f>
        <v>6.6666666666666661</v>
      </c>
      <c r="M125" s="11">
        <f>K125/8</f>
        <v>0.41666666666666663</v>
      </c>
    </row>
    <row r="126" spans="1:13" ht="15" x14ac:dyDescent="0.25">
      <c r="E126" s="77" t="s">
        <v>0</v>
      </c>
      <c r="F126" s="6" t="s">
        <v>6</v>
      </c>
      <c r="G126" s="7" t="s">
        <v>13</v>
      </c>
      <c r="H126" s="7" t="s">
        <v>2</v>
      </c>
      <c r="I126" s="4" t="s">
        <v>20</v>
      </c>
      <c r="J126" s="10" t="s">
        <v>76</v>
      </c>
      <c r="K126" s="10" t="s">
        <v>81</v>
      </c>
    </row>
    <row r="127" spans="1:13" ht="14.25" customHeight="1" x14ac:dyDescent="0.2">
      <c r="E127" s="85"/>
      <c r="F127" s="2">
        <v>0.44</v>
      </c>
      <c r="G127" s="3">
        <v>0.5</v>
      </c>
      <c r="H127" s="3">
        <v>4</v>
      </c>
      <c r="I127" s="5">
        <f>$B$114</f>
        <v>40</v>
      </c>
      <c r="J127" s="11">
        <f>G127*I127/H127</f>
        <v>5</v>
      </c>
      <c r="K127" s="11">
        <f>J127*F127</f>
        <v>2.2000000000000002</v>
      </c>
    </row>
    <row r="128" spans="1:13" ht="15" x14ac:dyDescent="0.25">
      <c r="E128" s="85"/>
      <c r="F128" s="6" t="s">
        <v>11</v>
      </c>
      <c r="G128" s="7" t="s">
        <v>14</v>
      </c>
      <c r="H128" s="7" t="s">
        <v>2</v>
      </c>
      <c r="I128" s="4" t="s">
        <v>20</v>
      </c>
      <c r="J128" s="10" t="s">
        <v>16</v>
      </c>
      <c r="K128" s="10" t="s">
        <v>81</v>
      </c>
    </row>
    <row r="129" spans="1:13" ht="15.75" x14ac:dyDescent="0.2">
      <c r="A129" s="38"/>
      <c r="E129" s="78"/>
      <c r="F129" s="2">
        <v>0.33</v>
      </c>
      <c r="G129" s="3" t="s">
        <v>105</v>
      </c>
      <c r="H129" s="3">
        <v>4</v>
      </c>
      <c r="I129" s="5">
        <f>$B$114</f>
        <v>40</v>
      </c>
      <c r="J129" s="11" t="e">
        <f>G129*I129/H129</f>
        <v>#VALUE!</v>
      </c>
      <c r="K129" s="11" t="e">
        <f>J129*F129</f>
        <v>#VALUE!</v>
      </c>
    </row>
    <row r="130" spans="1:13" ht="15" x14ac:dyDescent="0.25">
      <c r="E130" s="77" t="s">
        <v>175</v>
      </c>
      <c r="F130" s="6"/>
      <c r="G130" s="7" t="s">
        <v>45</v>
      </c>
      <c r="H130" s="7" t="s">
        <v>2</v>
      </c>
      <c r="I130" s="4" t="s">
        <v>20</v>
      </c>
      <c r="J130" s="10" t="s">
        <v>49</v>
      </c>
      <c r="K130" s="10" t="s">
        <v>16</v>
      </c>
      <c r="L130" s="10" t="s">
        <v>75</v>
      </c>
    </row>
    <row r="131" spans="1:13" x14ac:dyDescent="0.2">
      <c r="E131" s="85"/>
      <c r="F131" s="2"/>
      <c r="G131" s="3">
        <f>0.25/3</f>
        <v>8.3333333333333329E-2</v>
      </c>
      <c r="H131" s="3">
        <v>8</v>
      </c>
      <c r="I131" s="5">
        <f>$B$114</f>
        <v>40</v>
      </c>
      <c r="J131" s="11">
        <f>G131*I131/H131</f>
        <v>0.41666666666666663</v>
      </c>
      <c r="K131" s="11">
        <f>J131*0.0625</f>
        <v>2.6041666666666664E-2</v>
      </c>
      <c r="L131" s="11">
        <f>K131*0.24</f>
        <v>6.2499999999999995E-3</v>
      </c>
    </row>
    <row r="132" spans="1:13" ht="15" x14ac:dyDescent="0.25">
      <c r="E132" s="85"/>
      <c r="F132" s="6"/>
      <c r="G132" s="7" t="s">
        <v>14</v>
      </c>
      <c r="H132" s="7" t="s">
        <v>2</v>
      </c>
      <c r="I132" s="4" t="s">
        <v>20</v>
      </c>
      <c r="J132" s="10" t="s">
        <v>16</v>
      </c>
      <c r="K132" s="10" t="s">
        <v>75</v>
      </c>
      <c r="L132" s="10"/>
    </row>
    <row r="133" spans="1:13" x14ac:dyDescent="0.2">
      <c r="E133" s="78"/>
      <c r="F133" s="2"/>
      <c r="G133" s="3" t="s">
        <v>105</v>
      </c>
      <c r="H133" s="3">
        <v>8</v>
      </c>
      <c r="I133" s="5">
        <f>$B$114</f>
        <v>40</v>
      </c>
      <c r="J133" s="11" t="e">
        <f>G133*I133/H133</f>
        <v>#VALUE!</v>
      </c>
      <c r="K133" s="11" t="e">
        <f>J133*0.24</f>
        <v>#VALUE!</v>
      </c>
      <c r="L133" s="11"/>
    </row>
    <row r="134" spans="1:13" ht="15" x14ac:dyDescent="0.25">
      <c r="E134" s="77" t="s">
        <v>176</v>
      </c>
      <c r="F134" s="6" t="s">
        <v>7</v>
      </c>
      <c r="G134" s="7" t="s">
        <v>15</v>
      </c>
      <c r="H134" s="7" t="s">
        <v>2</v>
      </c>
      <c r="I134" s="4" t="s">
        <v>20</v>
      </c>
      <c r="J134" s="10" t="s">
        <v>77</v>
      </c>
      <c r="K134" s="10" t="s">
        <v>81</v>
      </c>
    </row>
    <row r="135" spans="1:13" x14ac:dyDescent="0.2">
      <c r="E135" s="85"/>
      <c r="F135" s="2">
        <v>0.6</v>
      </c>
      <c r="G135" s="3">
        <v>1</v>
      </c>
      <c r="H135" s="3">
        <v>4</v>
      </c>
      <c r="I135" s="5">
        <f>$B$114</f>
        <v>40</v>
      </c>
      <c r="J135" s="11">
        <f>G135*I135/H135</f>
        <v>10</v>
      </c>
      <c r="K135" s="11">
        <f>J135*F135</f>
        <v>6</v>
      </c>
    </row>
    <row r="136" spans="1:13" ht="15" x14ac:dyDescent="0.25">
      <c r="E136" s="85"/>
      <c r="F136" s="6" t="s">
        <v>9</v>
      </c>
      <c r="G136" s="7" t="s">
        <v>16</v>
      </c>
      <c r="H136" s="7" t="s">
        <v>2</v>
      </c>
      <c r="I136" s="4" t="s">
        <v>20</v>
      </c>
      <c r="J136" s="10" t="s">
        <v>16</v>
      </c>
      <c r="K136" s="10" t="s">
        <v>81</v>
      </c>
    </row>
    <row r="137" spans="1:13" x14ac:dyDescent="0.2">
      <c r="E137" s="78"/>
      <c r="F137" s="2">
        <v>0.44</v>
      </c>
      <c r="G137" s="3" t="s">
        <v>105</v>
      </c>
      <c r="H137" s="3">
        <v>4</v>
      </c>
      <c r="I137" s="5">
        <f>$B$114</f>
        <v>40</v>
      </c>
      <c r="J137" s="11" t="e">
        <f>G137*I137/H137</f>
        <v>#VALUE!</v>
      </c>
      <c r="K137" s="11" t="e">
        <f>J137*F137</f>
        <v>#VALUE!</v>
      </c>
    </row>
    <row r="138" spans="1:13" ht="15" x14ac:dyDescent="0.25">
      <c r="E138" s="77" t="s">
        <v>177</v>
      </c>
      <c r="F138" s="6"/>
      <c r="G138" s="7" t="s">
        <v>60</v>
      </c>
      <c r="H138" s="7" t="s">
        <v>2</v>
      </c>
      <c r="I138" s="4" t="s">
        <v>20</v>
      </c>
      <c r="J138" s="10" t="s">
        <v>60</v>
      </c>
      <c r="K138" s="10"/>
      <c r="L138" s="10"/>
    </row>
    <row r="139" spans="1:13" x14ac:dyDescent="0.2">
      <c r="E139" s="78"/>
      <c r="F139" s="2"/>
      <c r="G139" s="3">
        <v>0.25</v>
      </c>
      <c r="H139" s="3">
        <v>4</v>
      </c>
      <c r="I139" s="5">
        <f>$B$114</f>
        <v>40</v>
      </c>
      <c r="J139" s="11">
        <f>G139*I139/H139</f>
        <v>2.5</v>
      </c>
      <c r="K139" s="11"/>
      <c r="L139" s="11"/>
    </row>
    <row r="140" spans="1:13" ht="15" x14ac:dyDescent="0.25">
      <c r="E140" s="82" t="s">
        <v>178</v>
      </c>
      <c r="F140" s="6"/>
      <c r="G140" s="7" t="s">
        <v>92</v>
      </c>
      <c r="H140" s="7" t="s">
        <v>2</v>
      </c>
      <c r="I140" s="4" t="s">
        <v>20</v>
      </c>
      <c r="J140" s="10" t="s">
        <v>89</v>
      </c>
      <c r="K140" s="10" t="s">
        <v>90</v>
      </c>
      <c r="L140" s="10" t="s">
        <v>93</v>
      </c>
      <c r="M140" s="10" t="s">
        <v>94</v>
      </c>
    </row>
    <row r="141" spans="1:13" x14ac:dyDescent="0.2">
      <c r="E141" s="83"/>
      <c r="F141" s="2"/>
      <c r="G141" s="3">
        <v>2</v>
      </c>
      <c r="H141" s="3">
        <v>4</v>
      </c>
      <c r="I141" s="5">
        <f>$B$114</f>
        <v>40</v>
      </c>
      <c r="J141" s="11">
        <f>G141*I141/H141</f>
        <v>20</v>
      </c>
      <c r="K141" s="11">
        <f>J141/3</f>
        <v>6.666666666666667</v>
      </c>
      <c r="L141" s="11">
        <f>K141*0.5</f>
        <v>3.3333333333333335</v>
      </c>
      <c r="M141" s="11">
        <f>J141/1.5</f>
        <v>13.333333333333334</v>
      </c>
    </row>
    <row r="142" spans="1:13" ht="15" x14ac:dyDescent="0.25">
      <c r="E142" s="83"/>
      <c r="F142" s="6"/>
      <c r="G142" s="7" t="s">
        <v>90</v>
      </c>
      <c r="H142" s="7" t="s">
        <v>2</v>
      </c>
      <c r="I142" s="4" t="s">
        <v>20</v>
      </c>
      <c r="J142" s="10" t="s">
        <v>90</v>
      </c>
      <c r="K142" s="10" t="s">
        <v>95</v>
      </c>
      <c r="L142" s="10"/>
      <c r="M142" s="10"/>
    </row>
    <row r="143" spans="1:13" x14ac:dyDescent="0.2">
      <c r="E143" s="84"/>
      <c r="F143" s="2"/>
      <c r="G143" s="3" t="s">
        <v>105</v>
      </c>
      <c r="H143" s="3">
        <v>4</v>
      </c>
      <c r="I143" s="5">
        <f>$B$114</f>
        <v>40</v>
      </c>
      <c r="J143" s="11" t="e">
        <f>G143*I143/H143</f>
        <v>#VALUE!</v>
      </c>
      <c r="K143" s="11" t="e">
        <f>J143*0.5</f>
        <v>#VALUE!</v>
      </c>
      <c r="L143" s="11"/>
      <c r="M143" s="11"/>
    </row>
    <row r="145" spans="1:12" ht="42.75" customHeight="1" x14ac:dyDescent="0.25">
      <c r="A145" s="86" t="s">
        <v>173</v>
      </c>
      <c r="B145" s="87"/>
      <c r="C145" s="87"/>
      <c r="D145" s="88"/>
      <c r="E145" s="12"/>
      <c r="F145" s="8" t="s">
        <v>18</v>
      </c>
      <c r="G145" s="74" t="s">
        <v>17</v>
      </c>
      <c r="H145" s="75"/>
      <c r="I145" s="9" t="s">
        <v>4</v>
      </c>
      <c r="J145" s="74" t="s">
        <v>21</v>
      </c>
      <c r="K145" s="76"/>
      <c r="L145" s="76"/>
    </row>
    <row r="146" spans="1:12" ht="15" x14ac:dyDescent="0.25">
      <c r="E146" s="77" t="s">
        <v>179</v>
      </c>
      <c r="F146" s="6"/>
      <c r="G146" s="7" t="s">
        <v>60</v>
      </c>
      <c r="H146" s="7" t="s">
        <v>2</v>
      </c>
      <c r="I146" s="4" t="s">
        <v>20</v>
      </c>
      <c r="J146" s="10" t="s">
        <v>60</v>
      </c>
      <c r="K146" s="10"/>
      <c r="L146" s="10"/>
    </row>
    <row r="147" spans="1:12" x14ac:dyDescent="0.2">
      <c r="E147" s="78"/>
      <c r="F147" s="2"/>
      <c r="G147" s="3">
        <v>1.75</v>
      </c>
      <c r="H147" s="3">
        <v>32</v>
      </c>
      <c r="I147" s="5">
        <f>$B$114</f>
        <v>40</v>
      </c>
      <c r="J147" s="11">
        <f>G147*I147/H147</f>
        <v>2.1875</v>
      </c>
      <c r="K147" s="11"/>
      <c r="L147" s="11"/>
    </row>
    <row r="148" spans="1:12" ht="15" x14ac:dyDescent="0.25">
      <c r="A148" s="79" t="s">
        <v>141</v>
      </c>
      <c r="B148" s="80"/>
      <c r="C148" s="81"/>
      <c r="E148" s="77" t="s">
        <v>180</v>
      </c>
      <c r="F148" s="6"/>
      <c r="G148" s="7" t="s">
        <v>44</v>
      </c>
      <c r="H148" s="7" t="s">
        <v>2</v>
      </c>
      <c r="I148" s="4" t="s">
        <v>20</v>
      </c>
      <c r="J148" s="10" t="s">
        <v>44</v>
      </c>
      <c r="K148" s="10"/>
      <c r="L148" s="10"/>
    </row>
    <row r="149" spans="1:12" x14ac:dyDescent="0.2">
      <c r="A149" s="29" t="s">
        <v>179</v>
      </c>
      <c r="B149" s="23">
        <f>J147</f>
        <v>2.1875</v>
      </c>
      <c r="C149" s="26" t="s">
        <v>102</v>
      </c>
      <c r="E149" s="78"/>
      <c r="F149" s="2"/>
      <c r="G149" s="3">
        <v>2</v>
      </c>
      <c r="H149" s="3">
        <v>32</v>
      </c>
      <c r="I149" s="5">
        <f>$B$114</f>
        <v>40</v>
      </c>
      <c r="J149" s="11">
        <f>G149*I149/H149</f>
        <v>2.5</v>
      </c>
      <c r="K149" s="11"/>
      <c r="L149" s="11"/>
    </row>
    <row r="150" spans="1:12" ht="15" x14ac:dyDescent="0.25">
      <c r="A150" s="30" t="s">
        <v>180</v>
      </c>
      <c r="B150" s="24">
        <f>J149</f>
        <v>2.5</v>
      </c>
      <c r="C150" s="27" t="s">
        <v>39</v>
      </c>
      <c r="E150" s="77" t="s">
        <v>0</v>
      </c>
      <c r="F150" s="6" t="s">
        <v>6</v>
      </c>
      <c r="G150" s="7" t="s">
        <v>13</v>
      </c>
      <c r="H150" s="7" t="s">
        <v>2</v>
      </c>
      <c r="I150" s="4" t="s">
        <v>20</v>
      </c>
      <c r="J150" s="10" t="s">
        <v>76</v>
      </c>
      <c r="K150" s="10" t="s">
        <v>81</v>
      </c>
    </row>
    <row r="151" spans="1:12" x14ac:dyDescent="0.2">
      <c r="A151" s="30" t="s">
        <v>0</v>
      </c>
      <c r="B151" s="24">
        <f>K153</f>
        <v>0.20625000000000002</v>
      </c>
      <c r="C151" s="27" t="s">
        <v>102</v>
      </c>
      <c r="E151" s="85"/>
      <c r="F151" s="2">
        <v>0.44</v>
      </c>
      <c r="G151" s="3" t="s">
        <v>105</v>
      </c>
      <c r="H151" s="3">
        <v>32</v>
      </c>
      <c r="I151" s="5">
        <f>$B$114</f>
        <v>40</v>
      </c>
      <c r="J151" s="11" t="e">
        <f>G151*I151/H151</f>
        <v>#VALUE!</v>
      </c>
      <c r="K151" s="11" t="e">
        <f>J151*F151</f>
        <v>#VALUE!</v>
      </c>
    </row>
    <row r="152" spans="1:12" ht="15" x14ac:dyDescent="0.25">
      <c r="A152" s="57" t="s">
        <v>157</v>
      </c>
      <c r="B152" s="58">
        <f>J155</f>
        <v>2.5</v>
      </c>
      <c r="C152" s="59" t="s">
        <v>40</v>
      </c>
      <c r="E152" s="85"/>
      <c r="F152" s="6" t="s">
        <v>11</v>
      </c>
      <c r="G152" s="7" t="s">
        <v>14</v>
      </c>
      <c r="H152" s="7" t="s">
        <v>2</v>
      </c>
      <c r="I152" s="4" t="s">
        <v>20</v>
      </c>
      <c r="J152" s="10" t="s">
        <v>16</v>
      </c>
      <c r="K152" s="10" t="s">
        <v>81</v>
      </c>
    </row>
    <row r="153" spans="1:12" x14ac:dyDescent="0.2">
      <c r="A153" s="30" t="s">
        <v>182</v>
      </c>
      <c r="B153" s="24">
        <f>J157</f>
        <v>2.5</v>
      </c>
      <c r="C153" s="27" t="s">
        <v>39</v>
      </c>
      <c r="E153" s="78"/>
      <c r="F153" s="2">
        <v>0.33</v>
      </c>
      <c r="G153" s="3">
        <v>0.5</v>
      </c>
      <c r="H153" s="3">
        <v>32</v>
      </c>
      <c r="I153" s="5">
        <f>$B$114</f>
        <v>40</v>
      </c>
      <c r="J153" s="11">
        <f>G153*I153/H153</f>
        <v>0.625</v>
      </c>
      <c r="K153" s="11">
        <f>J153*F153</f>
        <v>0.20625000000000002</v>
      </c>
    </row>
    <row r="154" spans="1:12" ht="15" x14ac:dyDescent="0.25">
      <c r="A154" s="41" t="s">
        <v>30</v>
      </c>
      <c r="B154" s="24">
        <f>K159</f>
        <v>1.1363636363636365</v>
      </c>
      <c r="C154" s="27" t="s">
        <v>104</v>
      </c>
      <c r="E154" s="77" t="s">
        <v>157</v>
      </c>
      <c r="F154" s="6" t="s">
        <v>52</v>
      </c>
      <c r="G154" s="7" t="s">
        <v>45</v>
      </c>
      <c r="H154" s="7" t="s">
        <v>2</v>
      </c>
      <c r="I154" s="4" t="s">
        <v>20</v>
      </c>
      <c r="J154" s="10" t="s">
        <v>49</v>
      </c>
      <c r="K154" s="10" t="s">
        <v>48</v>
      </c>
    </row>
    <row r="155" spans="1:12" x14ac:dyDescent="0.2">
      <c r="A155" s="30" t="s">
        <v>72</v>
      </c>
      <c r="B155" s="24">
        <f>J167</f>
        <v>0.625</v>
      </c>
      <c r="C155" s="27" t="s">
        <v>40</v>
      </c>
      <c r="E155" s="78"/>
      <c r="F155" s="2">
        <v>0.5</v>
      </c>
      <c r="G155" s="3">
        <v>2</v>
      </c>
      <c r="H155" s="3">
        <v>32</v>
      </c>
      <c r="I155" s="5">
        <f>$B$114</f>
        <v>40</v>
      </c>
      <c r="J155" s="11">
        <f>G155*I155/H155</f>
        <v>2.5</v>
      </c>
      <c r="K155" s="11">
        <f>J155*F155</f>
        <v>1.25</v>
      </c>
    </row>
    <row r="156" spans="1:12" ht="15" x14ac:dyDescent="0.25">
      <c r="A156" s="41" t="s">
        <v>73</v>
      </c>
      <c r="B156" s="24">
        <f>J171</f>
        <v>0.625</v>
      </c>
      <c r="C156" s="27" t="s">
        <v>102</v>
      </c>
      <c r="E156" s="77" t="s">
        <v>182</v>
      </c>
      <c r="F156" s="6"/>
      <c r="G156" s="7" t="s">
        <v>44</v>
      </c>
      <c r="H156" s="7" t="s">
        <v>2</v>
      </c>
      <c r="I156" s="4" t="s">
        <v>20</v>
      </c>
      <c r="J156" s="10" t="s">
        <v>44</v>
      </c>
      <c r="K156" s="10" t="s">
        <v>45</v>
      </c>
      <c r="L156" s="10" t="s">
        <v>14</v>
      </c>
    </row>
    <row r="157" spans="1:12" x14ac:dyDescent="0.2">
      <c r="A157" s="41" t="s">
        <v>181</v>
      </c>
      <c r="B157" s="24">
        <f>J175</f>
        <v>0.625</v>
      </c>
      <c r="C157" s="27" t="s">
        <v>39</v>
      </c>
      <c r="E157" s="78"/>
      <c r="F157" s="2"/>
      <c r="G157" s="3">
        <v>2</v>
      </c>
      <c r="H157" s="3">
        <v>32</v>
      </c>
      <c r="I157" s="5">
        <f>$B$114</f>
        <v>40</v>
      </c>
      <c r="J157" s="11">
        <f>G157*I157/H157</f>
        <v>2.5</v>
      </c>
      <c r="K157" s="11">
        <f>J157/3</f>
        <v>0.83333333333333337</v>
      </c>
      <c r="L157" s="11">
        <f>0.0625*K157</f>
        <v>5.2083333333333336E-2</v>
      </c>
    </row>
    <row r="158" spans="1:12" ht="15" x14ac:dyDescent="0.25">
      <c r="A158" s="39" t="s">
        <v>183</v>
      </c>
      <c r="B158" s="25">
        <f>J177</f>
        <v>0.3125</v>
      </c>
      <c r="C158" s="28" t="s">
        <v>39</v>
      </c>
      <c r="E158" s="77" t="s">
        <v>30</v>
      </c>
      <c r="F158" s="6" t="s">
        <v>31</v>
      </c>
      <c r="G158" s="7" t="s">
        <v>34</v>
      </c>
      <c r="H158" s="7" t="s">
        <v>2</v>
      </c>
      <c r="I158" s="4" t="s">
        <v>20</v>
      </c>
      <c r="J158" s="10" t="s">
        <v>82</v>
      </c>
      <c r="K158" s="10" t="s">
        <v>83</v>
      </c>
      <c r="L158" s="10" t="s">
        <v>81</v>
      </c>
    </row>
    <row r="159" spans="1:12" x14ac:dyDescent="0.2">
      <c r="E159" s="85"/>
      <c r="F159" s="2">
        <v>11</v>
      </c>
      <c r="G159" s="3">
        <v>10</v>
      </c>
      <c r="H159" s="3">
        <v>32</v>
      </c>
      <c r="I159" s="5">
        <f>$B$114</f>
        <v>40</v>
      </c>
      <c r="J159" s="11">
        <f>G159*I159/H159</f>
        <v>12.5</v>
      </c>
      <c r="K159" s="11">
        <f>J159/F159</f>
        <v>1.1363636363636365</v>
      </c>
      <c r="L159" s="11">
        <f>K159*F161</f>
        <v>0.14204545454545456</v>
      </c>
    </row>
    <row r="160" spans="1:12" ht="15" x14ac:dyDescent="0.25">
      <c r="E160" s="85"/>
      <c r="F160" s="6" t="s">
        <v>32</v>
      </c>
      <c r="G160" s="7" t="s">
        <v>84</v>
      </c>
      <c r="H160" s="7" t="s">
        <v>2</v>
      </c>
      <c r="I160" s="4" t="s">
        <v>20</v>
      </c>
      <c r="J160" s="10" t="s">
        <v>49</v>
      </c>
      <c r="K160" s="10" t="s">
        <v>83</v>
      </c>
      <c r="L160" s="10" t="s">
        <v>81</v>
      </c>
    </row>
    <row r="161" spans="1:12" x14ac:dyDescent="0.2">
      <c r="E161" s="85"/>
      <c r="F161" s="2">
        <v>0.125</v>
      </c>
      <c r="G161" s="3" t="s">
        <v>105</v>
      </c>
      <c r="H161" s="3">
        <v>32</v>
      </c>
      <c r="I161" s="5">
        <f>$B$114</f>
        <v>40</v>
      </c>
      <c r="J161" s="11" t="e">
        <f>G161*I161/H161</f>
        <v>#VALUE!</v>
      </c>
      <c r="K161" s="11" t="e">
        <f>J161/F159*F165</f>
        <v>#VALUE!</v>
      </c>
      <c r="L161" s="11" t="e">
        <f>K161*F161</f>
        <v>#VALUE!</v>
      </c>
    </row>
    <row r="162" spans="1:12" ht="15" x14ac:dyDescent="0.25">
      <c r="E162" s="85"/>
      <c r="F162" s="6" t="s">
        <v>33</v>
      </c>
      <c r="G162" s="49"/>
      <c r="H162" s="7"/>
      <c r="I162" s="4"/>
      <c r="J162" s="10"/>
      <c r="K162" s="10"/>
      <c r="L162" s="10"/>
    </row>
    <row r="163" spans="1:12" x14ac:dyDescent="0.2">
      <c r="E163" s="85"/>
      <c r="F163" s="2">
        <f>0.125/11</f>
        <v>1.1363636363636364E-2</v>
      </c>
      <c r="G163" s="50"/>
      <c r="H163" s="3"/>
      <c r="I163" s="5"/>
      <c r="J163" s="11"/>
      <c r="K163" s="11"/>
      <c r="L163" s="11"/>
    </row>
    <row r="164" spans="1:12" ht="30" x14ac:dyDescent="0.25">
      <c r="A164" s="38"/>
      <c r="E164" s="85"/>
      <c r="F164" s="47" t="s">
        <v>85</v>
      </c>
      <c r="G164" s="49"/>
      <c r="H164" s="7"/>
      <c r="I164" s="4"/>
      <c r="J164" s="10"/>
      <c r="K164" s="10"/>
      <c r="L164" s="10"/>
    </row>
    <row r="165" spans="1:12" x14ac:dyDescent="0.2">
      <c r="E165" s="78"/>
      <c r="F165" s="2">
        <v>2</v>
      </c>
      <c r="G165" s="50"/>
      <c r="H165" s="3"/>
      <c r="I165" s="5"/>
      <c r="J165" s="11"/>
      <c r="K165" s="11"/>
      <c r="L165" s="11"/>
    </row>
    <row r="166" spans="1:12" ht="15" x14ac:dyDescent="0.25">
      <c r="E166" s="77" t="s">
        <v>72</v>
      </c>
      <c r="F166" s="6"/>
      <c r="G166" s="7" t="s">
        <v>45</v>
      </c>
      <c r="H166" s="7" t="s">
        <v>2</v>
      </c>
      <c r="I166" s="4" t="s">
        <v>20</v>
      </c>
      <c r="J166" s="10" t="s">
        <v>49</v>
      </c>
      <c r="K166" s="10" t="s">
        <v>16</v>
      </c>
      <c r="L166" s="10" t="s">
        <v>75</v>
      </c>
    </row>
    <row r="167" spans="1:12" x14ac:dyDescent="0.2">
      <c r="E167" s="85"/>
      <c r="F167" s="2"/>
      <c r="G167" s="3">
        <v>0.5</v>
      </c>
      <c r="H167" s="3">
        <v>32</v>
      </c>
      <c r="I167" s="5">
        <f>$B$114</f>
        <v>40</v>
      </c>
      <c r="J167" s="11">
        <f>G167*I167/H167</f>
        <v>0.625</v>
      </c>
      <c r="K167" s="11">
        <f>J167*0.0625</f>
        <v>3.90625E-2</v>
      </c>
      <c r="L167" s="11">
        <f>K167*0.6024</f>
        <v>2.3531250000000004E-2</v>
      </c>
    </row>
    <row r="168" spans="1:12" ht="15" x14ac:dyDescent="0.25">
      <c r="E168" s="85"/>
      <c r="F168" s="6"/>
      <c r="G168" s="7" t="s">
        <v>14</v>
      </c>
      <c r="H168" s="7" t="s">
        <v>2</v>
      </c>
      <c r="I168" s="4" t="s">
        <v>20</v>
      </c>
      <c r="J168" s="10" t="s">
        <v>16</v>
      </c>
      <c r="K168" s="10" t="s">
        <v>75</v>
      </c>
      <c r="L168" s="10"/>
    </row>
    <row r="169" spans="1:12" x14ac:dyDescent="0.2">
      <c r="E169" s="78"/>
      <c r="F169" s="2"/>
      <c r="G169" s="3" t="s">
        <v>105</v>
      </c>
      <c r="H169" s="3">
        <v>32</v>
      </c>
      <c r="I169" s="5">
        <f>$B$114</f>
        <v>40</v>
      </c>
      <c r="J169" s="11" t="e">
        <f>G169*I169/H169</f>
        <v>#VALUE!</v>
      </c>
      <c r="K169" s="11" t="e">
        <f>J169*0.6024</f>
        <v>#VALUE!</v>
      </c>
      <c r="L169" s="11"/>
    </row>
    <row r="170" spans="1:12" ht="15" x14ac:dyDescent="0.25">
      <c r="E170" s="77" t="s">
        <v>73</v>
      </c>
      <c r="F170" s="6"/>
      <c r="G170" s="7" t="s">
        <v>45</v>
      </c>
      <c r="H170" s="7" t="s">
        <v>2</v>
      </c>
      <c r="I170" s="4" t="s">
        <v>20</v>
      </c>
      <c r="J170" s="10" t="s">
        <v>49</v>
      </c>
      <c r="K170" s="10" t="s">
        <v>16</v>
      </c>
      <c r="L170" s="10" t="s">
        <v>75</v>
      </c>
    </row>
    <row r="171" spans="1:12" x14ac:dyDescent="0.2">
      <c r="E171" s="85"/>
      <c r="F171" s="2"/>
      <c r="G171" s="3">
        <v>0.5</v>
      </c>
      <c r="H171" s="3">
        <v>32</v>
      </c>
      <c r="I171" s="5">
        <f>$B$114</f>
        <v>40</v>
      </c>
      <c r="J171" s="11">
        <f>G171*I171/H171</f>
        <v>0.625</v>
      </c>
      <c r="K171" s="11">
        <f>J171*0.0625</f>
        <v>3.90625E-2</v>
      </c>
      <c r="L171" s="11">
        <f>K171*0.24</f>
        <v>9.3749999999999997E-3</v>
      </c>
    </row>
    <row r="172" spans="1:12" ht="15" x14ac:dyDescent="0.25">
      <c r="E172" s="85"/>
      <c r="F172" s="6"/>
      <c r="G172" s="7" t="s">
        <v>14</v>
      </c>
      <c r="H172" s="7" t="s">
        <v>2</v>
      </c>
      <c r="I172" s="4" t="s">
        <v>20</v>
      </c>
      <c r="J172" s="10" t="s">
        <v>16</v>
      </c>
      <c r="K172" s="10" t="s">
        <v>75</v>
      </c>
      <c r="L172" s="10"/>
    </row>
    <row r="173" spans="1:12" x14ac:dyDescent="0.2">
      <c r="E173" s="78"/>
      <c r="F173" s="2"/>
      <c r="G173" s="3" t="s">
        <v>105</v>
      </c>
      <c r="H173" s="3">
        <v>32</v>
      </c>
      <c r="I173" s="5">
        <f>$B$114</f>
        <v>40</v>
      </c>
      <c r="J173" s="11" t="e">
        <f>G173*I173/H173</f>
        <v>#VALUE!</v>
      </c>
      <c r="K173" s="11" t="e">
        <f>J173*0.24</f>
        <v>#VALUE!</v>
      </c>
      <c r="L173" s="11"/>
    </row>
    <row r="174" spans="1:12" ht="15.75" x14ac:dyDescent="0.25">
      <c r="A174" s="38"/>
      <c r="E174" s="77" t="s">
        <v>181</v>
      </c>
      <c r="F174" s="6"/>
      <c r="G174" s="7" t="s">
        <v>44</v>
      </c>
      <c r="H174" s="7" t="s">
        <v>2</v>
      </c>
      <c r="I174" s="4" t="s">
        <v>20</v>
      </c>
      <c r="J174" s="10" t="s">
        <v>44</v>
      </c>
      <c r="K174" s="10" t="s">
        <v>45</v>
      </c>
      <c r="L174" s="10" t="s">
        <v>14</v>
      </c>
    </row>
    <row r="175" spans="1:12" x14ac:dyDescent="0.2">
      <c r="E175" s="78"/>
      <c r="F175" s="2"/>
      <c r="G175" s="3">
        <v>0.5</v>
      </c>
      <c r="H175" s="3">
        <v>32</v>
      </c>
      <c r="I175" s="5">
        <f>$B$114</f>
        <v>40</v>
      </c>
      <c r="J175" s="11">
        <f>G175*I175/H175</f>
        <v>0.625</v>
      </c>
      <c r="K175" s="11">
        <f>J175/3</f>
        <v>0.20833333333333334</v>
      </c>
      <c r="L175" s="11">
        <f>0.0625*K175</f>
        <v>1.3020833333333334E-2</v>
      </c>
    </row>
    <row r="176" spans="1:12" ht="15" x14ac:dyDescent="0.25">
      <c r="E176" s="77" t="s">
        <v>183</v>
      </c>
      <c r="F176" s="6"/>
      <c r="G176" s="7" t="s">
        <v>44</v>
      </c>
      <c r="H176" s="7" t="s">
        <v>2</v>
      </c>
      <c r="I176" s="4" t="s">
        <v>20</v>
      </c>
      <c r="J176" s="10" t="s">
        <v>44</v>
      </c>
      <c r="K176" s="10" t="s">
        <v>45</v>
      </c>
      <c r="L176" s="10" t="s">
        <v>14</v>
      </c>
    </row>
    <row r="177" spans="1:12" x14ac:dyDescent="0.2">
      <c r="E177" s="78"/>
      <c r="F177" s="2"/>
      <c r="G177" s="3">
        <v>0.25</v>
      </c>
      <c r="H177" s="3">
        <v>32</v>
      </c>
      <c r="I177" s="5">
        <f>$B$114</f>
        <v>40</v>
      </c>
      <c r="J177" s="11">
        <f>G177*I177/H177</f>
        <v>0.3125</v>
      </c>
      <c r="K177" s="11">
        <f>J177/3</f>
        <v>0.10416666666666667</v>
      </c>
      <c r="L177" s="11">
        <f>0.0625*K177</f>
        <v>6.510416666666667E-3</v>
      </c>
    </row>
    <row r="179" spans="1:12" ht="42.75" customHeight="1" x14ac:dyDescent="0.25">
      <c r="A179" s="86" t="s">
        <v>184</v>
      </c>
      <c r="B179" s="87"/>
      <c r="C179" s="87"/>
      <c r="D179" s="88"/>
      <c r="E179" s="12"/>
      <c r="F179" s="8" t="s">
        <v>18</v>
      </c>
      <c r="G179" s="74" t="s">
        <v>17</v>
      </c>
      <c r="H179" s="75"/>
      <c r="I179" s="9" t="s">
        <v>4</v>
      </c>
      <c r="J179" s="74" t="s">
        <v>21</v>
      </c>
      <c r="K179" s="76"/>
      <c r="L179" s="76"/>
    </row>
    <row r="180" spans="1:12" ht="19.5" x14ac:dyDescent="0.3">
      <c r="A180" s="51" t="s">
        <v>97</v>
      </c>
      <c r="B180" s="52">
        <v>40</v>
      </c>
      <c r="E180" s="82" t="s">
        <v>24</v>
      </c>
      <c r="F180" s="6" t="s">
        <v>22</v>
      </c>
      <c r="G180" s="7" t="s">
        <v>5</v>
      </c>
      <c r="H180" s="7" t="s">
        <v>2</v>
      </c>
      <c r="I180" s="4" t="s">
        <v>20</v>
      </c>
      <c r="J180" s="10" t="s">
        <v>199</v>
      </c>
      <c r="K180" s="10" t="s">
        <v>81</v>
      </c>
    </row>
    <row r="181" spans="1:12" x14ac:dyDescent="0.2">
      <c r="E181" s="83"/>
      <c r="F181" s="2">
        <v>0.44</v>
      </c>
      <c r="G181" s="3">
        <v>1</v>
      </c>
      <c r="H181" s="3">
        <v>4</v>
      </c>
      <c r="I181" s="5">
        <f>$B$180</f>
        <v>40</v>
      </c>
      <c r="J181" s="11">
        <f>G181*I181/H181</f>
        <v>10</v>
      </c>
      <c r="K181" s="11">
        <f>J181*F181</f>
        <v>4.4000000000000004</v>
      </c>
    </row>
    <row r="182" spans="1:12" ht="15" x14ac:dyDescent="0.25">
      <c r="A182" s="79" t="s">
        <v>141</v>
      </c>
      <c r="B182" s="80"/>
      <c r="C182" s="81"/>
      <c r="E182" s="83"/>
      <c r="F182" s="6" t="s">
        <v>23</v>
      </c>
      <c r="G182" s="7" t="s">
        <v>10</v>
      </c>
      <c r="H182" s="7" t="s">
        <v>2</v>
      </c>
      <c r="I182" s="4" t="s">
        <v>20</v>
      </c>
      <c r="J182" s="10" t="s">
        <v>16</v>
      </c>
      <c r="K182" s="10" t="s">
        <v>81</v>
      </c>
    </row>
    <row r="183" spans="1:12" x14ac:dyDescent="0.2">
      <c r="A183" s="29" t="s">
        <v>194</v>
      </c>
      <c r="B183" s="23">
        <f>K181</f>
        <v>4.4000000000000004</v>
      </c>
      <c r="C183" s="26" t="s">
        <v>102</v>
      </c>
      <c r="E183" s="84"/>
      <c r="F183" s="2">
        <v>0.39</v>
      </c>
      <c r="G183" s="3" t="s">
        <v>105</v>
      </c>
      <c r="H183" s="3">
        <v>4</v>
      </c>
      <c r="I183" s="5">
        <f>$B$180</f>
        <v>40</v>
      </c>
      <c r="J183" s="11" t="e">
        <f>G183*I183/H183</f>
        <v>#VALUE!</v>
      </c>
      <c r="K183" s="11" t="e">
        <f>J183*F183</f>
        <v>#VALUE!</v>
      </c>
    </row>
    <row r="184" spans="1:12" ht="15" x14ac:dyDescent="0.25">
      <c r="A184" s="30" t="s">
        <v>195</v>
      </c>
      <c r="B184" s="24">
        <f>L187</f>
        <v>7.5</v>
      </c>
      <c r="C184" s="27" t="s">
        <v>103</v>
      </c>
      <c r="E184" s="82" t="s">
        <v>62</v>
      </c>
      <c r="F184" s="6"/>
      <c r="G184" s="7" t="s">
        <v>45</v>
      </c>
      <c r="H184" s="7" t="s">
        <v>2</v>
      </c>
      <c r="I184" s="4" t="s">
        <v>20</v>
      </c>
      <c r="J184" s="10" t="s">
        <v>45</v>
      </c>
      <c r="K184" s="10" t="s">
        <v>16</v>
      </c>
      <c r="L184" s="10" t="s">
        <v>74</v>
      </c>
    </row>
    <row r="185" spans="1:12" x14ac:dyDescent="0.2">
      <c r="A185" s="30" t="s">
        <v>117</v>
      </c>
      <c r="B185" s="24">
        <f>K189</f>
        <v>4</v>
      </c>
      <c r="C185" s="27" t="s">
        <v>103</v>
      </c>
      <c r="E185" s="83"/>
      <c r="F185" s="2"/>
      <c r="G185" s="3" t="s">
        <v>105</v>
      </c>
      <c r="H185" s="3">
        <v>4</v>
      </c>
      <c r="I185" s="5">
        <f>$B$180</f>
        <v>40</v>
      </c>
      <c r="J185" s="11" t="e">
        <f>G185*I185/H185</f>
        <v>#VALUE!</v>
      </c>
      <c r="K185" s="11" t="e">
        <f>J185*0.0625</f>
        <v>#VALUE!</v>
      </c>
      <c r="L185" s="11" t="e">
        <f>K185/1</f>
        <v>#VALUE!</v>
      </c>
    </row>
    <row r="186" spans="1:12" ht="15" x14ac:dyDescent="0.25">
      <c r="A186" s="57" t="s">
        <v>186</v>
      </c>
      <c r="B186" s="58">
        <f>J191</f>
        <v>10</v>
      </c>
      <c r="C186" s="59" t="s">
        <v>200</v>
      </c>
      <c r="E186" s="83"/>
      <c r="F186" s="6"/>
      <c r="G186" s="7" t="s">
        <v>14</v>
      </c>
      <c r="H186" s="7" t="s">
        <v>2</v>
      </c>
      <c r="I186" s="4" t="s">
        <v>20</v>
      </c>
      <c r="J186" s="10"/>
      <c r="K186" s="10" t="s">
        <v>16</v>
      </c>
      <c r="L186" s="10" t="s">
        <v>74</v>
      </c>
    </row>
    <row r="187" spans="1:12" x14ac:dyDescent="0.2">
      <c r="A187" s="30" t="s">
        <v>150</v>
      </c>
      <c r="B187" s="24">
        <f>J195</f>
        <v>5</v>
      </c>
      <c r="C187" s="27" t="s">
        <v>40</v>
      </c>
      <c r="E187" s="84"/>
      <c r="F187" s="2"/>
      <c r="G187" s="3">
        <v>0.75</v>
      </c>
      <c r="H187" s="3">
        <v>4</v>
      </c>
      <c r="I187" s="5">
        <f>$B$180</f>
        <v>40</v>
      </c>
      <c r="J187" s="11"/>
      <c r="K187" s="11">
        <f>G187*I187/H187</f>
        <v>7.5</v>
      </c>
      <c r="L187" s="11">
        <f>K187/1</f>
        <v>7.5</v>
      </c>
    </row>
    <row r="188" spans="1:12" ht="15" x14ac:dyDescent="0.25">
      <c r="A188" s="41" t="s">
        <v>196</v>
      </c>
      <c r="B188" s="24">
        <f>M199</f>
        <v>1.71875</v>
      </c>
      <c r="C188" s="27" t="s">
        <v>140</v>
      </c>
      <c r="E188" s="77" t="s">
        <v>117</v>
      </c>
      <c r="F188" s="6"/>
      <c r="G188" s="7" t="s">
        <v>119</v>
      </c>
      <c r="H188" s="7" t="s">
        <v>2</v>
      </c>
      <c r="I188" s="4" t="s">
        <v>20</v>
      </c>
      <c r="J188" s="10" t="s">
        <v>120</v>
      </c>
      <c r="K188" s="10" t="s">
        <v>118</v>
      </c>
    </row>
    <row r="189" spans="1:12" x14ac:dyDescent="0.2">
      <c r="A189" s="30" t="s">
        <v>197</v>
      </c>
      <c r="B189" s="24">
        <f>M201</f>
        <v>0.9375</v>
      </c>
      <c r="C189" s="27" t="s">
        <v>102</v>
      </c>
      <c r="E189" s="78"/>
      <c r="F189" s="2"/>
      <c r="G189" s="3">
        <v>1</v>
      </c>
      <c r="H189" s="3">
        <v>2</v>
      </c>
      <c r="I189" s="5">
        <f>$B$180</f>
        <v>40</v>
      </c>
      <c r="J189" s="11">
        <f>G189*I189/H189</f>
        <v>20</v>
      </c>
      <c r="K189" s="11">
        <f>J189/5</f>
        <v>4</v>
      </c>
    </row>
    <row r="190" spans="1:12" ht="15" x14ac:dyDescent="0.25">
      <c r="A190" s="39" t="s">
        <v>198</v>
      </c>
      <c r="B190" s="25">
        <f>K205</f>
        <v>6.5625</v>
      </c>
      <c r="C190" s="28" t="s">
        <v>102</v>
      </c>
      <c r="E190" s="82" t="s">
        <v>186</v>
      </c>
      <c r="F190" s="6" t="s">
        <v>187</v>
      </c>
      <c r="G190" s="7" t="s">
        <v>5</v>
      </c>
      <c r="H190" s="7" t="s">
        <v>2</v>
      </c>
      <c r="I190" s="4" t="s">
        <v>20</v>
      </c>
      <c r="J190" s="10" t="s">
        <v>201</v>
      </c>
      <c r="K190" s="10" t="s">
        <v>81</v>
      </c>
    </row>
    <row r="191" spans="1:12" x14ac:dyDescent="0.2">
      <c r="E191" s="83"/>
      <c r="F191" s="2">
        <f>1/16</f>
        <v>6.25E-2</v>
      </c>
      <c r="G191" s="3">
        <v>1</v>
      </c>
      <c r="H191" s="3">
        <v>4</v>
      </c>
      <c r="I191" s="5">
        <f>$B$180</f>
        <v>40</v>
      </c>
      <c r="J191" s="11">
        <f>G191*I191/H191</f>
        <v>10</v>
      </c>
      <c r="K191" s="11">
        <f>J191*F191</f>
        <v>0.625</v>
      </c>
    </row>
    <row r="192" spans="1:12" ht="15.75" x14ac:dyDescent="0.25">
      <c r="A192" s="38"/>
      <c r="E192" s="83"/>
      <c r="F192" s="6" t="s">
        <v>188</v>
      </c>
      <c r="G192" s="7" t="s">
        <v>10</v>
      </c>
      <c r="H192" s="7" t="s">
        <v>2</v>
      </c>
      <c r="I192" s="4" t="s">
        <v>20</v>
      </c>
      <c r="J192" s="10" t="s">
        <v>16</v>
      </c>
      <c r="K192" s="10" t="s">
        <v>81</v>
      </c>
    </row>
    <row r="193" spans="1:13" x14ac:dyDescent="0.2">
      <c r="E193" s="84"/>
      <c r="F193" s="2">
        <f>3/16</f>
        <v>0.1875</v>
      </c>
      <c r="G193" s="3">
        <v>1</v>
      </c>
      <c r="H193" s="3">
        <v>4</v>
      </c>
      <c r="I193" s="5">
        <f>$B$180</f>
        <v>40</v>
      </c>
      <c r="J193" s="11">
        <f>G193*I193/H193</f>
        <v>10</v>
      </c>
      <c r="K193" s="11">
        <f>J193*F193</f>
        <v>1.875</v>
      </c>
    </row>
    <row r="194" spans="1:13" ht="15" x14ac:dyDescent="0.25">
      <c r="E194" s="77" t="s">
        <v>72</v>
      </c>
      <c r="F194" s="6"/>
      <c r="G194" s="7" t="s">
        <v>45</v>
      </c>
      <c r="H194" s="7" t="s">
        <v>2</v>
      </c>
      <c r="I194" s="4" t="s">
        <v>20</v>
      </c>
      <c r="J194" s="10" t="s">
        <v>49</v>
      </c>
      <c r="K194" s="10" t="s">
        <v>16</v>
      </c>
      <c r="L194" s="10" t="s">
        <v>75</v>
      </c>
    </row>
    <row r="195" spans="1:13" x14ac:dyDescent="0.2">
      <c r="E195" s="85"/>
      <c r="F195" s="2"/>
      <c r="G195" s="3">
        <v>0.5</v>
      </c>
      <c r="H195" s="3">
        <v>4</v>
      </c>
      <c r="I195" s="5">
        <f>$B$180</f>
        <v>40</v>
      </c>
      <c r="J195" s="11">
        <f>G195*I195/H195</f>
        <v>5</v>
      </c>
      <c r="K195" s="11">
        <f>J195*0.0625</f>
        <v>0.3125</v>
      </c>
      <c r="L195" s="11">
        <f>K195*0.6024</f>
        <v>0.18825000000000003</v>
      </c>
    </row>
    <row r="196" spans="1:13" ht="15" x14ac:dyDescent="0.25">
      <c r="E196" s="85"/>
      <c r="F196" s="6"/>
      <c r="G196" s="7" t="s">
        <v>14</v>
      </c>
      <c r="H196" s="7" t="s">
        <v>2</v>
      </c>
      <c r="I196" s="4" t="s">
        <v>20</v>
      </c>
      <c r="J196" s="10" t="s">
        <v>16</v>
      </c>
      <c r="K196" s="10" t="s">
        <v>75</v>
      </c>
      <c r="L196" s="10"/>
    </row>
    <row r="197" spans="1:13" x14ac:dyDescent="0.2">
      <c r="E197" s="78"/>
      <c r="F197" s="2"/>
      <c r="G197" s="3" t="s">
        <v>105</v>
      </c>
      <c r="H197" s="3">
        <v>4</v>
      </c>
      <c r="I197" s="5">
        <f>$B$180</f>
        <v>40</v>
      </c>
      <c r="J197" s="11" t="e">
        <f>G197*I197/H197</f>
        <v>#VALUE!</v>
      </c>
      <c r="K197" s="11" t="e">
        <f>J197*0.6024</f>
        <v>#VALUE!</v>
      </c>
      <c r="L197" s="11"/>
    </row>
    <row r="198" spans="1:13" ht="15" x14ac:dyDescent="0.25">
      <c r="E198" s="77" t="s">
        <v>189</v>
      </c>
      <c r="F198" s="6" t="s">
        <v>53</v>
      </c>
      <c r="G198" s="7" t="s">
        <v>14</v>
      </c>
      <c r="H198" s="7" t="s">
        <v>2</v>
      </c>
      <c r="I198" s="4" t="s">
        <v>20</v>
      </c>
      <c r="J198" s="10" t="s">
        <v>16</v>
      </c>
      <c r="K198" s="10" t="s">
        <v>48</v>
      </c>
      <c r="L198" s="10" t="s">
        <v>46</v>
      </c>
      <c r="M198" s="10" t="s">
        <v>55</v>
      </c>
    </row>
    <row r="199" spans="1:13" x14ac:dyDescent="0.2">
      <c r="E199" s="78"/>
      <c r="F199" s="2">
        <v>8</v>
      </c>
      <c r="G199" s="3">
        <v>2.75</v>
      </c>
      <c r="H199" s="3">
        <v>4</v>
      </c>
      <c r="I199" s="5">
        <f>$B$180</f>
        <v>40</v>
      </c>
      <c r="J199" s="11">
        <f>G199*I199/H199</f>
        <v>27.5</v>
      </c>
      <c r="K199" s="11">
        <f>J199*F199</f>
        <v>220</v>
      </c>
      <c r="L199" s="11">
        <f>K199/32</f>
        <v>6.875</v>
      </c>
      <c r="M199" s="11">
        <f>K199/128</f>
        <v>1.71875</v>
      </c>
    </row>
    <row r="200" spans="1:13" ht="15" x14ac:dyDescent="0.25">
      <c r="E200" s="77" t="s">
        <v>58</v>
      </c>
      <c r="F200" s="6" t="s">
        <v>111</v>
      </c>
      <c r="G200" s="7" t="s">
        <v>45</v>
      </c>
      <c r="H200" s="7" t="s">
        <v>2</v>
      </c>
      <c r="I200" s="4" t="s">
        <v>20</v>
      </c>
      <c r="J200" s="10" t="s">
        <v>49</v>
      </c>
      <c r="K200" s="10" t="s">
        <v>48</v>
      </c>
      <c r="L200" s="10" t="s">
        <v>59</v>
      </c>
      <c r="M200" s="10" t="s">
        <v>60</v>
      </c>
    </row>
    <row r="201" spans="1:13" x14ac:dyDescent="0.2">
      <c r="E201" s="85"/>
      <c r="F201" s="2">
        <v>0.5</v>
      </c>
      <c r="G201" s="3">
        <v>3</v>
      </c>
      <c r="H201" s="3">
        <v>4</v>
      </c>
      <c r="I201" s="5">
        <f>$B$180</f>
        <v>40</v>
      </c>
      <c r="J201" s="11">
        <f>G201*I201/H201</f>
        <v>30</v>
      </c>
      <c r="K201" s="11">
        <f>J201*F201</f>
        <v>15</v>
      </c>
      <c r="L201" s="11">
        <f>K201/4</f>
        <v>3.75</v>
      </c>
      <c r="M201" s="11">
        <f>K201/16</f>
        <v>0.9375</v>
      </c>
    </row>
    <row r="202" spans="1:13" ht="15" x14ac:dyDescent="0.25">
      <c r="E202" s="85"/>
      <c r="F202" s="6" t="s">
        <v>112</v>
      </c>
      <c r="G202" s="7" t="s">
        <v>14</v>
      </c>
      <c r="H202" s="7" t="s">
        <v>2</v>
      </c>
      <c r="I202" s="4" t="s">
        <v>20</v>
      </c>
      <c r="J202" s="10" t="s">
        <v>16</v>
      </c>
      <c r="K202" s="10" t="s">
        <v>48</v>
      </c>
      <c r="L202" s="10" t="s">
        <v>59</v>
      </c>
      <c r="M202" s="10" t="s">
        <v>60</v>
      </c>
    </row>
    <row r="203" spans="1:13" x14ac:dyDescent="0.2">
      <c r="E203" s="78"/>
      <c r="F203" s="2">
        <v>8</v>
      </c>
      <c r="G203" s="3" t="s">
        <v>105</v>
      </c>
      <c r="H203" s="3">
        <v>4</v>
      </c>
      <c r="I203" s="5">
        <f>$B$180</f>
        <v>40</v>
      </c>
      <c r="J203" s="11" t="e">
        <f>G203*I203/H203</f>
        <v>#VALUE!</v>
      </c>
      <c r="K203" s="11" t="e">
        <f>J203*F203</f>
        <v>#VALUE!</v>
      </c>
      <c r="L203" s="11" t="e">
        <f>K203/4</f>
        <v>#VALUE!</v>
      </c>
      <c r="M203" s="11" t="e">
        <f>K203/16</f>
        <v>#VALUE!</v>
      </c>
    </row>
    <row r="204" spans="1:13" ht="15" x14ac:dyDescent="0.25">
      <c r="E204" s="82" t="s">
        <v>87</v>
      </c>
      <c r="F204" s="49"/>
      <c r="G204" s="7" t="s">
        <v>14</v>
      </c>
      <c r="H204" s="7" t="s">
        <v>2</v>
      </c>
      <c r="I204" s="4" t="s">
        <v>20</v>
      </c>
      <c r="J204" s="10" t="s">
        <v>16</v>
      </c>
      <c r="K204" s="10" t="s">
        <v>75</v>
      </c>
    </row>
    <row r="205" spans="1:13" x14ac:dyDescent="0.2">
      <c r="E205" s="84"/>
      <c r="F205" s="50"/>
      <c r="G205" s="3">
        <v>1.5</v>
      </c>
      <c r="H205" s="3">
        <v>4</v>
      </c>
      <c r="I205" s="5">
        <f>$B$180</f>
        <v>40</v>
      </c>
      <c r="J205" s="11">
        <f>G205*I205/H205</f>
        <v>15</v>
      </c>
      <c r="K205" s="11">
        <f>J205*0.4375</f>
        <v>6.5625</v>
      </c>
    </row>
    <row r="207" spans="1:13" x14ac:dyDescent="0.2">
      <c r="A207" s="98" t="s">
        <v>203</v>
      </c>
      <c r="B207" s="99"/>
      <c r="C207" s="99"/>
      <c r="D207" s="100"/>
      <c r="E207" s="67"/>
      <c r="F207" s="68"/>
      <c r="G207" s="68"/>
      <c r="H207" s="68"/>
      <c r="I207" s="68"/>
      <c r="J207" s="68"/>
      <c r="K207" s="68"/>
      <c r="L207" s="68"/>
      <c r="M207" s="69"/>
    </row>
    <row r="208" spans="1:13" ht="25.5" customHeight="1" x14ac:dyDescent="0.2">
      <c r="A208" s="101"/>
      <c r="B208" s="102"/>
      <c r="C208" s="102"/>
      <c r="D208" s="103"/>
      <c r="E208" s="70"/>
      <c r="F208" s="71"/>
      <c r="G208" s="71"/>
      <c r="H208" s="71"/>
      <c r="I208" s="71"/>
      <c r="J208" s="71"/>
      <c r="K208" s="71"/>
      <c r="L208" s="71"/>
      <c r="M208" s="72"/>
    </row>
    <row r="209" spans="1:13" ht="42.75" customHeight="1" x14ac:dyDescent="0.25">
      <c r="A209" s="86" t="s">
        <v>204</v>
      </c>
      <c r="B209" s="87"/>
      <c r="C209" s="87"/>
      <c r="D209" s="88"/>
      <c r="E209" s="12"/>
      <c r="F209" s="8" t="s">
        <v>18</v>
      </c>
      <c r="G209" s="74" t="s">
        <v>17</v>
      </c>
      <c r="H209" s="75"/>
      <c r="I209" s="9" t="s">
        <v>4</v>
      </c>
      <c r="J209" s="74" t="s">
        <v>21</v>
      </c>
      <c r="K209" s="76"/>
      <c r="L209" s="76"/>
    </row>
    <row r="210" spans="1:13" ht="19.5" x14ac:dyDescent="0.3">
      <c r="A210" s="51" t="s">
        <v>97</v>
      </c>
      <c r="B210" s="52">
        <v>40</v>
      </c>
      <c r="E210" s="82" t="s">
        <v>205</v>
      </c>
      <c r="F210" s="49"/>
      <c r="G210" s="7" t="s">
        <v>109</v>
      </c>
      <c r="H210" s="7" t="s">
        <v>2</v>
      </c>
      <c r="I210" s="4" t="s">
        <v>20</v>
      </c>
      <c r="J210" s="10" t="s">
        <v>60</v>
      </c>
      <c r="K210" s="10"/>
    </row>
    <row r="211" spans="1:13" x14ac:dyDescent="0.2">
      <c r="E211" s="84"/>
      <c r="F211" s="50"/>
      <c r="G211" s="3">
        <v>1</v>
      </c>
      <c r="H211" s="3">
        <v>5</v>
      </c>
      <c r="I211" s="5">
        <f>$B$210</f>
        <v>40</v>
      </c>
      <c r="J211" s="11">
        <f>G211*I211/H211</f>
        <v>8</v>
      </c>
      <c r="K211" s="11"/>
    </row>
    <row r="212" spans="1:13" ht="15" x14ac:dyDescent="0.25">
      <c r="A212" s="79" t="s">
        <v>141</v>
      </c>
      <c r="B212" s="80"/>
      <c r="C212" s="81"/>
      <c r="E212" s="77" t="s">
        <v>58</v>
      </c>
      <c r="F212" s="6" t="s">
        <v>111</v>
      </c>
      <c r="G212" s="7" t="s">
        <v>45</v>
      </c>
      <c r="H212" s="7" t="s">
        <v>2</v>
      </c>
      <c r="I212" s="4" t="s">
        <v>20</v>
      </c>
      <c r="J212" s="10" t="s">
        <v>49</v>
      </c>
      <c r="K212" s="10" t="s">
        <v>48</v>
      </c>
      <c r="L212" s="10" t="s">
        <v>59</v>
      </c>
      <c r="M212" s="10" t="s">
        <v>60</v>
      </c>
    </row>
    <row r="213" spans="1:13" x14ac:dyDescent="0.2">
      <c r="A213" s="29" t="s">
        <v>207</v>
      </c>
      <c r="B213" s="23">
        <f>J211</f>
        <v>8</v>
      </c>
      <c r="C213" s="26" t="s">
        <v>102</v>
      </c>
      <c r="E213" s="85"/>
      <c r="F213" s="2">
        <v>0.5</v>
      </c>
      <c r="G213" s="3" t="s">
        <v>105</v>
      </c>
      <c r="H213" s="3">
        <v>5</v>
      </c>
      <c r="I213" s="5">
        <f>$B$210</f>
        <v>40</v>
      </c>
      <c r="J213" s="11" t="e">
        <f>G213*I213/H213</f>
        <v>#VALUE!</v>
      </c>
      <c r="K213" s="11" t="e">
        <f>J213*F213</f>
        <v>#VALUE!</v>
      </c>
      <c r="L213" s="11" t="e">
        <f>K213/4</f>
        <v>#VALUE!</v>
      </c>
      <c r="M213" s="11" t="e">
        <f>K213/16</f>
        <v>#VALUE!</v>
      </c>
    </row>
    <row r="214" spans="1:13" ht="15" x14ac:dyDescent="0.25">
      <c r="A214" s="30" t="s">
        <v>58</v>
      </c>
      <c r="B214" s="24">
        <f>M215</f>
        <v>1</v>
      </c>
      <c r="C214" s="27" t="s">
        <v>102</v>
      </c>
      <c r="E214" s="85"/>
      <c r="F214" s="6" t="s">
        <v>112</v>
      </c>
      <c r="G214" s="7" t="s">
        <v>14</v>
      </c>
      <c r="H214" s="7" t="s">
        <v>2</v>
      </c>
      <c r="I214" s="4" t="s">
        <v>20</v>
      </c>
      <c r="J214" s="10" t="s">
        <v>16</v>
      </c>
      <c r="K214" s="10" t="s">
        <v>48</v>
      </c>
      <c r="L214" s="10" t="s">
        <v>59</v>
      </c>
      <c r="M214" s="10" t="s">
        <v>60</v>
      </c>
    </row>
    <row r="215" spans="1:13" x14ac:dyDescent="0.2">
      <c r="A215" s="30" t="s">
        <v>69</v>
      </c>
      <c r="B215" s="24">
        <f>J219</f>
        <v>2</v>
      </c>
      <c r="C215" s="27" t="s">
        <v>156</v>
      </c>
      <c r="E215" s="78"/>
      <c r="F215" s="2">
        <v>8</v>
      </c>
      <c r="G215" s="3">
        <v>0.25</v>
      </c>
      <c r="H215" s="3">
        <v>5</v>
      </c>
      <c r="I215" s="5">
        <f>$B$210</f>
        <v>40</v>
      </c>
      <c r="J215" s="11">
        <f>G215*I215/H215</f>
        <v>2</v>
      </c>
      <c r="K215" s="11">
        <f>J215*F215</f>
        <v>16</v>
      </c>
      <c r="L215" s="11">
        <f>K215/4</f>
        <v>4</v>
      </c>
      <c r="M215" s="11">
        <f>K215/16</f>
        <v>1</v>
      </c>
    </row>
    <row r="216" spans="1:13" ht="15" x14ac:dyDescent="0.25">
      <c r="A216" s="57" t="s">
        <v>72</v>
      </c>
      <c r="B216" s="58">
        <f>J221</f>
        <v>1.3333333333333333</v>
      </c>
      <c r="C216" s="59" t="s">
        <v>40</v>
      </c>
      <c r="E216" s="77" t="s">
        <v>69</v>
      </c>
      <c r="F216" s="6"/>
      <c r="G216" s="7" t="s">
        <v>45</v>
      </c>
      <c r="H216" s="7" t="s">
        <v>2</v>
      </c>
      <c r="I216" s="4" t="s">
        <v>20</v>
      </c>
      <c r="J216" s="10" t="s">
        <v>49</v>
      </c>
      <c r="K216" s="10" t="s">
        <v>16</v>
      </c>
      <c r="L216" s="10" t="s">
        <v>75</v>
      </c>
    </row>
    <row r="217" spans="1:13" ht="14.25" customHeight="1" x14ac:dyDescent="0.2">
      <c r="A217" s="30" t="s">
        <v>73</v>
      </c>
      <c r="B217" s="24">
        <f>J225</f>
        <v>0.66666666666666663</v>
      </c>
      <c r="C217" s="27" t="s">
        <v>40</v>
      </c>
      <c r="E217" s="85"/>
      <c r="F217" s="2"/>
      <c r="G217" s="3" t="s">
        <v>105</v>
      </c>
      <c r="H217" s="3">
        <v>5</v>
      </c>
      <c r="I217" s="5">
        <f>$B$210</f>
        <v>40</v>
      </c>
      <c r="J217" s="11" t="e">
        <f>G217*I217/H217</f>
        <v>#VALUE!</v>
      </c>
      <c r="K217" s="11" t="e">
        <f>J217*0.0625</f>
        <v>#VALUE!</v>
      </c>
      <c r="L217" s="11" t="e">
        <f>K217*0.2656</f>
        <v>#VALUE!</v>
      </c>
    </row>
    <row r="218" spans="1:13" ht="15" x14ac:dyDescent="0.25">
      <c r="A218" s="41" t="s">
        <v>206</v>
      </c>
      <c r="B218" s="24">
        <f>M229</f>
        <v>1</v>
      </c>
      <c r="C218" s="27" t="s">
        <v>140</v>
      </c>
      <c r="E218" s="85"/>
      <c r="F218" s="6"/>
      <c r="G218" s="7" t="s">
        <v>14</v>
      </c>
      <c r="H218" s="7" t="s">
        <v>2</v>
      </c>
      <c r="I218" s="4" t="s">
        <v>20</v>
      </c>
      <c r="J218" s="10" t="s">
        <v>16</v>
      </c>
      <c r="K218" s="10" t="s">
        <v>75</v>
      </c>
      <c r="L218" s="10"/>
    </row>
    <row r="219" spans="1:13" x14ac:dyDescent="0.2">
      <c r="A219" s="31" t="s">
        <v>208</v>
      </c>
      <c r="B219" s="25">
        <f>J231</f>
        <v>4</v>
      </c>
      <c r="C219" s="28" t="s">
        <v>102</v>
      </c>
      <c r="E219" s="78"/>
      <c r="F219" s="2"/>
      <c r="G219" s="3">
        <v>0.25</v>
      </c>
      <c r="H219" s="3">
        <v>5</v>
      </c>
      <c r="I219" s="5">
        <f>$B$210</f>
        <v>40</v>
      </c>
      <c r="J219" s="11">
        <f>G219*I219/H219</f>
        <v>2</v>
      </c>
      <c r="K219" s="11">
        <f>J219*0.2656</f>
        <v>0.53120000000000001</v>
      </c>
      <c r="L219" s="11"/>
    </row>
    <row r="220" spans="1:13" ht="15" x14ac:dyDescent="0.25">
      <c r="E220" s="77" t="s">
        <v>72</v>
      </c>
      <c r="F220" s="6"/>
      <c r="G220" s="7" t="s">
        <v>45</v>
      </c>
      <c r="H220" s="7" t="s">
        <v>2</v>
      </c>
      <c r="I220" s="4" t="s">
        <v>20</v>
      </c>
      <c r="J220" s="10" t="s">
        <v>49</v>
      </c>
      <c r="K220" s="10" t="s">
        <v>16</v>
      </c>
      <c r="L220" s="10" t="s">
        <v>75</v>
      </c>
    </row>
    <row r="221" spans="1:13" x14ac:dyDescent="0.2">
      <c r="E221" s="85"/>
      <c r="F221" s="2"/>
      <c r="G221" s="3">
        <f>0.5/3</f>
        <v>0.16666666666666666</v>
      </c>
      <c r="H221" s="3">
        <v>5</v>
      </c>
      <c r="I221" s="5">
        <f>$B$210</f>
        <v>40</v>
      </c>
      <c r="J221" s="11">
        <f>G221*I221/H221</f>
        <v>1.3333333333333333</v>
      </c>
      <c r="K221" s="11">
        <f>J221*0.0625</f>
        <v>8.3333333333333329E-2</v>
      </c>
      <c r="L221" s="11">
        <f>K221*0.6024</f>
        <v>5.0200000000000002E-2</v>
      </c>
    </row>
    <row r="222" spans="1:13" ht="15" x14ac:dyDescent="0.25">
      <c r="E222" s="85"/>
      <c r="F222" s="6"/>
      <c r="G222" s="7" t="s">
        <v>14</v>
      </c>
      <c r="H222" s="7" t="s">
        <v>2</v>
      </c>
      <c r="I222" s="4" t="s">
        <v>20</v>
      </c>
      <c r="J222" s="10" t="s">
        <v>16</v>
      </c>
      <c r="K222" s="10" t="s">
        <v>75</v>
      </c>
      <c r="L222" s="10"/>
    </row>
    <row r="223" spans="1:13" x14ac:dyDescent="0.2">
      <c r="E223" s="78"/>
      <c r="F223" s="2"/>
      <c r="G223" s="3" t="s">
        <v>105</v>
      </c>
      <c r="H223" s="3">
        <v>5</v>
      </c>
      <c r="I223" s="5">
        <f>$B$210</f>
        <v>40</v>
      </c>
      <c r="J223" s="11" t="e">
        <f>G223*I223/H223</f>
        <v>#VALUE!</v>
      </c>
      <c r="K223" s="11" t="e">
        <f>J223*0.6024</f>
        <v>#VALUE!</v>
      </c>
      <c r="L223" s="11"/>
    </row>
    <row r="224" spans="1:13" ht="15" x14ac:dyDescent="0.25">
      <c r="E224" s="77" t="s">
        <v>73</v>
      </c>
      <c r="F224" s="6"/>
      <c r="G224" s="7" t="s">
        <v>45</v>
      </c>
      <c r="H224" s="7" t="s">
        <v>2</v>
      </c>
      <c r="I224" s="4" t="s">
        <v>20</v>
      </c>
      <c r="J224" s="10" t="s">
        <v>49</v>
      </c>
      <c r="K224" s="10" t="s">
        <v>16</v>
      </c>
      <c r="L224" s="10" t="s">
        <v>75</v>
      </c>
    </row>
    <row r="225" spans="1:13" x14ac:dyDescent="0.2">
      <c r="E225" s="85"/>
      <c r="F225" s="2"/>
      <c r="G225" s="3">
        <f>0.25/3</f>
        <v>8.3333333333333329E-2</v>
      </c>
      <c r="H225" s="3">
        <v>5</v>
      </c>
      <c r="I225" s="5">
        <f>$B$210</f>
        <v>40</v>
      </c>
      <c r="J225" s="11">
        <f>G225*I225/H225</f>
        <v>0.66666666666666663</v>
      </c>
      <c r="K225" s="11">
        <f>J225*0.0625</f>
        <v>4.1666666666666664E-2</v>
      </c>
      <c r="L225" s="11">
        <f>K225*0.24</f>
        <v>9.9999999999999985E-3</v>
      </c>
    </row>
    <row r="226" spans="1:13" ht="15" x14ac:dyDescent="0.25">
      <c r="E226" s="85"/>
      <c r="F226" s="6"/>
      <c r="G226" s="7" t="s">
        <v>14</v>
      </c>
      <c r="H226" s="7" t="s">
        <v>2</v>
      </c>
      <c r="I226" s="4" t="s">
        <v>20</v>
      </c>
      <c r="J226" s="10" t="s">
        <v>16</v>
      </c>
      <c r="K226" s="10" t="s">
        <v>75</v>
      </c>
      <c r="L226" s="10"/>
    </row>
    <row r="227" spans="1:13" x14ac:dyDescent="0.2">
      <c r="E227" s="78"/>
      <c r="F227" s="2"/>
      <c r="G227" s="3" t="s">
        <v>105</v>
      </c>
      <c r="H227" s="3">
        <v>5</v>
      </c>
      <c r="I227" s="5">
        <f>$B$210</f>
        <v>40</v>
      </c>
      <c r="J227" s="11" t="e">
        <f>G227*I227/H227</f>
        <v>#VALUE!</v>
      </c>
      <c r="K227" s="11" t="e">
        <f>J227*0.24</f>
        <v>#VALUE!</v>
      </c>
      <c r="L227" s="11"/>
    </row>
    <row r="228" spans="1:13" ht="15" x14ac:dyDescent="0.25">
      <c r="A228" s="63"/>
      <c r="E228" s="77" t="s">
        <v>206</v>
      </c>
      <c r="F228" s="6" t="s">
        <v>53</v>
      </c>
      <c r="G228" s="7" t="s">
        <v>14</v>
      </c>
      <c r="H228" s="7" t="s">
        <v>2</v>
      </c>
      <c r="I228" s="4" t="s">
        <v>20</v>
      </c>
      <c r="J228" s="10" t="s">
        <v>16</v>
      </c>
      <c r="K228" s="10" t="s">
        <v>48</v>
      </c>
      <c r="L228" s="10" t="s">
        <v>46</v>
      </c>
      <c r="M228" s="10" t="s">
        <v>55</v>
      </c>
    </row>
    <row r="229" spans="1:13" ht="15" x14ac:dyDescent="0.2">
      <c r="A229" s="63"/>
      <c r="E229" s="78"/>
      <c r="F229" s="2">
        <v>8</v>
      </c>
      <c r="G229" s="3">
        <v>2</v>
      </c>
      <c r="H229" s="3">
        <v>5</v>
      </c>
      <c r="I229" s="5">
        <f>$B$210</f>
        <v>40</v>
      </c>
      <c r="J229" s="11">
        <f>G229*I229/H229</f>
        <v>16</v>
      </c>
      <c r="K229" s="11">
        <f>J229*F229</f>
        <v>128</v>
      </c>
      <c r="L229" s="11">
        <f>K229/32</f>
        <v>4</v>
      </c>
      <c r="M229" s="11">
        <f>K229/128</f>
        <v>1</v>
      </c>
    </row>
    <row r="230" spans="1:13" ht="15" x14ac:dyDescent="0.25">
      <c r="A230" s="63"/>
      <c r="E230" s="82" t="s">
        <v>208</v>
      </c>
      <c r="F230" s="6"/>
      <c r="G230" s="7" t="s">
        <v>60</v>
      </c>
      <c r="H230" s="7" t="s">
        <v>2</v>
      </c>
      <c r="I230" s="4" t="s">
        <v>20</v>
      </c>
      <c r="J230" s="10" t="s">
        <v>60</v>
      </c>
      <c r="K230" s="10"/>
      <c r="L230" s="10"/>
    </row>
    <row r="231" spans="1:13" ht="15" x14ac:dyDescent="0.2">
      <c r="A231" s="63"/>
      <c r="E231" s="84"/>
      <c r="F231" s="2"/>
      <c r="G231" s="3">
        <v>0.5</v>
      </c>
      <c r="H231" s="3">
        <v>5</v>
      </c>
      <c r="I231" s="5">
        <f>$B$210</f>
        <v>40</v>
      </c>
      <c r="J231" s="11">
        <f>G231*I231/H231</f>
        <v>4</v>
      </c>
      <c r="K231" s="11"/>
      <c r="L231" s="11"/>
    </row>
    <row r="232" spans="1:13" ht="15" x14ac:dyDescent="0.2">
      <c r="A232" s="63"/>
    </row>
    <row r="233" spans="1:13" ht="42.75" customHeight="1" x14ac:dyDescent="0.25">
      <c r="A233" s="86" t="s">
        <v>209</v>
      </c>
      <c r="B233" s="87"/>
      <c r="C233" s="87"/>
      <c r="D233" s="88"/>
      <c r="E233" s="12"/>
      <c r="F233" s="8" t="s">
        <v>18</v>
      </c>
      <c r="G233" s="74" t="s">
        <v>17</v>
      </c>
      <c r="H233" s="75"/>
      <c r="I233" s="9" t="s">
        <v>4</v>
      </c>
      <c r="J233" s="74" t="s">
        <v>21</v>
      </c>
      <c r="K233" s="76"/>
      <c r="L233" s="76"/>
    </row>
    <row r="234" spans="1:13" ht="19.5" x14ac:dyDescent="0.3">
      <c r="A234" s="51" t="s">
        <v>97</v>
      </c>
      <c r="B234" s="52">
        <v>40</v>
      </c>
      <c r="E234" s="77" t="s">
        <v>1</v>
      </c>
      <c r="F234" s="6" t="s">
        <v>7</v>
      </c>
      <c r="G234" s="7" t="s">
        <v>15</v>
      </c>
      <c r="H234" s="7" t="s">
        <v>2</v>
      </c>
      <c r="I234" s="4" t="s">
        <v>20</v>
      </c>
      <c r="J234" s="10" t="s">
        <v>77</v>
      </c>
      <c r="K234" s="10" t="s">
        <v>81</v>
      </c>
    </row>
    <row r="235" spans="1:13" x14ac:dyDescent="0.2">
      <c r="E235" s="85"/>
      <c r="F235" s="2">
        <v>0.6</v>
      </c>
      <c r="G235" s="3">
        <v>4</v>
      </c>
      <c r="H235" s="3">
        <v>4</v>
      </c>
      <c r="I235" s="5">
        <f>$B$234</f>
        <v>40</v>
      </c>
      <c r="J235" s="11">
        <f>G235*I235/H235</f>
        <v>40</v>
      </c>
      <c r="K235" s="11">
        <f>J235*F235</f>
        <v>24</v>
      </c>
    </row>
    <row r="236" spans="1:13" ht="15" x14ac:dyDescent="0.25">
      <c r="A236" s="79" t="s">
        <v>141</v>
      </c>
      <c r="B236" s="80"/>
      <c r="C236" s="81"/>
      <c r="E236" s="85"/>
      <c r="F236" s="6" t="s">
        <v>9</v>
      </c>
      <c r="G236" s="7" t="s">
        <v>16</v>
      </c>
      <c r="H236" s="7" t="s">
        <v>2</v>
      </c>
      <c r="I236" s="4" t="s">
        <v>19</v>
      </c>
      <c r="J236" s="10" t="s">
        <v>16</v>
      </c>
      <c r="K236" s="10" t="s">
        <v>81</v>
      </c>
    </row>
    <row r="237" spans="1:13" x14ac:dyDescent="0.2">
      <c r="A237" s="29" t="s">
        <v>210</v>
      </c>
      <c r="B237" s="23">
        <f>K235</f>
        <v>24</v>
      </c>
      <c r="C237" s="26" t="s">
        <v>102</v>
      </c>
      <c r="E237" s="78"/>
      <c r="F237" s="2">
        <v>0.44</v>
      </c>
      <c r="G237" s="3" t="s">
        <v>105</v>
      </c>
      <c r="H237" s="3">
        <v>4</v>
      </c>
      <c r="I237" s="5">
        <f>$B$234</f>
        <v>40</v>
      </c>
      <c r="J237" s="11" t="e">
        <f>G237*I237/H237</f>
        <v>#VALUE!</v>
      </c>
      <c r="K237" s="11" t="e">
        <f>J237*F237</f>
        <v>#VALUE!</v>
      </c>
    </row>
    <row r="238" spans="1:13" ht="15" x14ac:dyDescent="0.25">
      <c r="A238" s="30" t="s">
        <v>211</v>
      </c>
      <c r="B238" s="24">
        <f>K239</f>
        <v>4.4000000000000004</v>
      </c>
      <c r="C238" s="27" t="s">
        <v>102</v>
      </c>
      <c r="E238" s="77" t="s">
        <v>0</v>
      </c>
      <c r="F238" s="6" t="s">
        <v>6</v>
      </c>
      <c r="G238" s="7" t="s">
        <v>13</v>
      </c>
      <c r="H238" s="7" t="s">
        <v>2</v>
      </c>
      <c r="I238" s="4" t="s">
        <v>19</v>
      </c>
      <c r="J238" s="10" t="s">
        <v>76</v>
      </c>
      <c r="K238" s="10" t="s">
        <v>81</v>
      </c>
    </row>
    <row r="239" spans="1:13" x14ac:dyDescent="0.2">
      <c r="A239" s="30" t="s">
        <v>124</v>
      </c>
      <c r="B239" s="24">
        <f>J243</f>
        <v>2.5</v>
      </c>
      <c r="C239" s="27" t="s">
        <v>156</v>
      </c>
      <c r="E239" s="85"/>
      <c r="F239" s="2">
        <v>0.44</v>
      </c>
      <c r="G239" s="3">
        <v>1</v>
      </c>
      <c r="H239" s="3">
        <v>4</v>
      </c>
      <c r="I239" s="5">
        <f>$B$234</f>
        <v>40</v>
      </c>
      <c r="J239" s="11">
        <f>G239*I239/H239</f>
        <v>10</v>
      </c>
      <c r="K239" s="11">
        <f>J239*F239</f>
        <v>4.4000000000000004</v>
      </c>
    </row>
    <row r="240" spans="1:13" ht="15" x14ac:dyDescent="0.25">
      <c r="A240" s="57" t="s">
        <v>125</v>
      </c>
      <c r="B240" s="58">
        <f>M245</f>
        <v>1.25</v>
      </c>
      <c r="C240" s="59" t="s">
        <v>156</v>
      </c>
      <c r="E240" s="85"/>
      <c r="F240" s="6" t="s">
        <v>11</v>
      </c>
      <c r="G240" s="7" t="s">
        <v>14</v>
      </c>
      <c r="H240" s="7" t="s">
        <v>2</v>
      </c>
      <c r="I240" s="4" t="s">
        <v>20</v>
      </c>
      <c r="J240" s="10" t="s">
        <v>16</v>
      </c>
      <c r="K240" s="10" t="s">
        <v>81</v>
      </c>
    </row>
    <row r="241" spans="1:13" x14ac:dyDescent="0.2">
      <c r="A241" s="30" t="s">
        <v>212</v>
      </c>
      <c r="B241" s="24">
        <f>L247</f>
        <v>1</v>
      </c>
      <c r="C241" s="27" t="s">
        <v>103</v>
      </c>
      <c r="E241" s="78"/>
      <c r="F241" s="2">
        <v>0.33</v>
      </c>
      <c r="G241" s="3">
        <v>1</v>
      </c>
      <c r="H241" s="3">
        <v>4</v>
      </c>
      <c r="I241" s="5">
        <f>$B$234</f>
        <v>40</v>
      </c>
      <c r="J241" s="11">
        <f>G241*I241/H241</f>
        <v>10</v>
      </c>
      <c r="K241" s="11">
        <f>J241*F241</f>
        <v>3.3000000000000003</v>
      </c>
    </row>
    <row r="242" spans="1:13" ht="15" x14ac:dyDescent="0.25">
      <c r="A242" s="41" t="s">
        <v>72</v>
      </c>
      <c r="B242" s="24">
        <f>J251</f>
        <v>3.333333333333333</v>
      </c>
      <c r="C242" s="27" t="s">
        <v>40</v>
      </c>
      <c r="E242" s="77" t="s">
        <v>124</v>
      </c>
      <c r="F242" s="6" t="s">
        <v>53</v>
      </c>
      <c r="G242" s="7" t="s">
        <v>14</v>
      </c>
      <c r="H242" s="7" t="s">
        <v>2</v>
      </c>
      <c r="I242" s="4" t="s">
        <v>19</v>
      </c>
      <c r="J242" s="10" t="s">
        <v>16</v>
      </c>
      <c r="K242" s="10" t="s">
        <v>48</v>
      </c>
      <c r="L242" s="10" t="s">
        <v>46</v>
      </c>
      <c r="M242" s="10" t="s">
        <v>55</v>
      </c>
    </row>
    <row r="243" spans="1:13" x14ac:dyDescent="0.2">
      <c r="A243" s="30" t="s">
        <v>71</v>
      </c>
      <c r="B243" s="24">
        <f>J255</f>
        <v>1.6666666666666665</v>
      </c>
      <c r="C243" s="27" t="s">
        <v>40</v>
      </c>
      <c r="E243" s="78"/>
      <c r="F243" s="2">
        <v>8</v>
      </c>
      <c r="G243" s="3">
        <v>0.25</v>
      </c>
      <c r="H243" s="3">
        <v>4</v>
      </c>
      <c r="I243" s="5">
        <f>$B$234</f>
        <v>40</v>
      </c>
      <c r="J243" s="11">
        <f>G243*I243/H243</f>
        <v>2.5</v>
      </c>
      <c r="K243" s="11">
        <f>J243*F243</f>
        <v>20</v>
      </c>
      <c r="L243" s="11">
        <f>K243/32</f>
        <v>0.625</v>
      </c>
      <c r="M243" s="11">
        <f>K243/128</f>
        <v>0.15625</v>
      </c>
    </row>
    <row r="244" spans="1:13" ht="15" x14ac:dyDescent="0.25">
      <c r="A244" s="31" t="s">
        <v>73</v>
      </c>
      <c r="B244" s="25">
        <f>J259</f>
        <v>0.83333333333333326</v>
      </c>
      <c r="C244" s="28" t="s">
        <v>40</v>
      </c>
      <c r="E244" s="77" t="s">
        <v>125</v>
      </c>
      <c r="F244" s="6" t="s">
        <v>52</v>
      </c>
      <c r="G244" s="7" t="s">
        <v>45</v>
      </c>
      <c r="H244" s="7" t="s">
        <v>2</v>
      </c>
      <c r="I244" s="4" t="s">
        <v>20</v>
      </c>
      <c r="J244" s="10" t="s">
        <v>49</v>
      </c>
      <c r="K244" s="10" t="s">
        <v>48</v>
      </c>
      <c r="L244" s="10" t="s">
        <v>45</v>
      </c>
      <c r="M244" s="10" t="s">
        <v>14</v>
      </c>
    </row>
    <row r="245" spans="1:13" x14ac:dyDescent="0.2">
      <c r="E245" s="78"/>
      <c r="F245" s="2">
        <v>0.5</v>
      </c>
      <c r="G245" s="3">
        <v>2</v>
      </c>
      <c r="H245" s="3">
        <v>4</v>
      </c>
      <c r="I245" s="5">
        <f>$B$234</f>
        <v>40</v>
      </c>
      <c r="J245" s="11">
        <f>G245*I245/H245</f>
        <v>20</v>
      </c>
      <c r="K245" s="11">
        <f>J245*F245</f>
        <v>10</v>
      </c>
      <c r="L245" s="11">
        <f>K245/0.5</f>
        <v>20</v>
      </c>
      <c r="M245" s="11">
        <f>K245/8</f>
        <v>1.25</v>
      </c>
    </row>
    <row r="246" spans="1:13" ht="15" x14ac:dyDescent="0.25">
      <c r="E246" s="82" t="s">
        <v>68</v>
      </c>
      <c r="F246" s="6"/>
      <c r="G246" s="7" t="s">
        <v>45</v>
      </c>
      <c r="H246" s="7" t="s">
        <v>2</v>
      </c>
      <c r="I246" s="4" t="s">
        <v>19</v>
      </c>
      <c r="J246" s="10" t="s">
        <v>45</v>
      </c>
      <c r="K246" s="10" t="s">
        <v>16</v>
      </c>
      <c r="L246" s="10" t="s">
        <v>74</v>
      </c>
    </row>
    <row r="247" spans="1:13" x14ac:dyDescent="0.2">
      <c r="E247" s="83"/>
      <c r="F247" s="2"/>
      <c r="G247" s="3">
        <v>2</v>
      </c>
      <c r="H247" s="3">
        <v>4</v>
      </c>
      <c r="I247" s="5">
        <f>$B$234</f>
        <v>40</v>
      </c>
      <c r="J247" s="11">
        <f>G247*I247/H247</f>
        <v>20</v>
      </c>
      <c r="K247" s="11">
        <f>J247*0.0625</f>
        <v>1.25</v>
      </c>
      <c r="L247" s="11">
        <f>K247/1.25</f>
        <v>1</v>
      </c>
    </row>
    <row r="248" spans="1:13" ht="15.75" x14ac:dyDescent="0.25">
      <c r="A248" s="38"/>
      <c r="E248" s="83"/>
      <c r="F248" s="6"/>
      <c r="G248" s="7" t="s">
        <v>14</v>
      </c>
      <c r="H248" s="7" t="s">
        <v>2</v>
      </c>
      <c r="I248" s="4" t="s">
        <v>20</v>
      </c>
      <c r="J248" s="10"/>
      <c r="K248" s="10" t="s">
        <v>16</v>
      </c>
      <c r="L248" s="10" t="s">
        <v>74</v>
      </c>
    </row>
    <row r="249" spans="1:13" x14ac:dyDescent="0.2">
      <c r="E249" s="84"/>
      <c r="F249" s="2"/>
      <c r="G249" s="3" t="s">
        <v>105</v>
      </c>
      <c r="H249" s="3">
        <v>4</v>
      </c>
      <c r="I249" s="5">
        <f>$B$234</f>
        <v>40</v>
      </c>
      <c r="J249" s="11"/>
      <c r="K249" s="11" t="e">
        <f>G249*I249/H249</f>
        <v>#VALUE!</v>
      </c>
      <c r="L249" s="11" t="e">
        <f>K249/1.25</f>
        <v>#VALUE!</v>
      </c>
    </row>
    <row r="250" spans="1:13" ht="15.75" x14ac:dyDescent="0.25">
      <c r="A250" s="38"/>
      <c r="E250" s="77" t="s">
        <v>72</v>
      </c>
      <c r="F250" s="6"/>
      <c r="G250" s="7" t="s">
        <v>45</v>
      </c>
      <c r="H250" s="7" t="s">
        <v>2</v>
      </c>
      <c r="I250" s="4" t="s">
        <v>20</v>
      </c>
      <c r="J250" s="10" t="s">
        <v>49</v>
      </c>
      <c r="K250" s="10" t="s">
        <v>16</v>
      </c>
      <c r="L250" s="10" t="s">
        <v>75</v>
      </c>
    </row>
    <row r="251" spans="1:13" x14ac:dyDescent="0.2">
      <c r="E251" s="85"/>
      <c r="F251" s="2"/>
      <c r="G251" s="3">
        <f>1/3</f>
        <v>0.33333333333333331</v>
      </c>
      <c r="H251" s="3">
        <v>4</v>
      </c>
      <c r="I251" s="5">
        <f>$B$234</f>
        <v>40</v>
      </c>
      <c r="J251" s="11">
        <f>G251*I251/H251</f>
        <v>3.333333333333333</v>
      </c>
      <c r="K251" s="11">
        <f>J251*0.0625</f>
        <v>0.20833333333333331</v>
      </c>
      <c r="L251" s="11">
        <f>K251*0.6024</f>
        <v>0.1255</v>
      </c>
    </row>
    <row r="252" spans="1:13" ht="15" x14ac:dyDescent="0.25">
      <c r="E252" s="85"/>
      <c r="F252" s="6"/>
      <c r="G252" s="7" t="s">
        <v>14</v>
      </c>
      <c r="H252" s="7" t="s">
        <v>2</v>
      </c>
      <c r="I252" s="4" t="s">
        <v>20</v>
      </c>
      <c r="J252" s="10" t="s">
        <v>16</v>
      </c>
      <c r="K252" s="10" t="s">
        <v>75</v>
      </c>
      <c r="L252" s="10"/>
    </row>
    <row r="253" spans="1:13" x14ac:dyDescent="0.2">
      <c r="E253" s="78"/>
      <c r="F253" s="2"/>
      <c r="G253" s="3" t="s">
        <v>105</v>
      </c>
      <c r="H253" s="3">
        <v>4</v>
      </c>
      <c r="I253" s="5">
        <f>$B$234</f>
        <v>40</v>
      </c>
      <c r="J253" s="11" t="e">
        <f>G253*I253/H253</f>
        <v>#VALUE!</v>
      </c>
      <c r="K253" s="11" t="e">
        <f>J253*0.6024</f>
        <v>#VALUE!</v>
      </c>
      <c r="L253" s="11"/>
    </row>
    <row r="254" spans="1:13" ht="15" x14ac:dyDescent="0.25">
      <c r="E254" s="77" t="s">
        <v>71</v>
      </c>
      <c r="F254" s="6"/>
      <c r="G254" s="7" t="s">
        <v>45</v>
      </c>
      <c r="H254" s="7" t="s">
        <v>2</v>
      </c>
      <c r="I254" s="4" t="s">
        <v>19</v>
      </c>
      <c r="J254" s="10" t="s">
        <v>49</v>
      </c>
      <c r="K254" s="10" t="s">
        <v>16</v>
      </c>
      <c r="L254" s="10" t="s">
        <v>75</v>
      </c>
    </row>
    <row r="255" spans="1:13" ht="15" customHeight="1" x14ac:dyDescent="0.2">
      <c r="E255" s="85"/>
      <c r="F255" s="2"/>
      <c r="G255" s="3">
        <f>0.5/3</f>
        <v>0.16666666666666666</v>
      </c>
      <c r="H255" s="3">
        <v>4</v>
      </c>
      <c r="I255" s="5">
        <f>$B$234</f>
        <v>40</v>
      </c>
      <c r="J255" s="11">
        <f>G255*I255/H255</f>
        <v>1.6666666666666665</v>
      </c>
      <c r="K255" s="11">
        <f>J255*0.0625</f>
        <v>0.10416666666666666</v>
      </c>
      <c r="L255" s="11">
        <f>K255*0.5</f>
        <v>5.2083333333333329E-2</v>
      </c>
    </row>
    <row r="256" spans="1:13" ht="15" x14ac:dyDescent="0.25">
      <c r="E256" s="85"/>
      <c r="F256" s="6"/>
      <c r="G256" s="7" t="s">
        <v>14</v>
      </c>
      <c r="H256" s="7" t="s">
        <v>2</v>
      </c>
      <c r="I256" s="4" t="s">
        <v>20</v>
      </c>
      <c r="J256" s="10" t="s">
        <v>16</v>
      </c>
      <c r="K256" s="10" t="s">
        <v>75</v>
      </c>
      <c r="L256" s="10"/>
    </row>
    <row r="257" spans="1:13" ht="15" customHeight="1" x14ac:dyDescent="0.2">
      <c r="E257" s="78"/>
      <c r="F257" s="2"/>
      <c r="G257" s="3">
        <v>1</v>
      </c>
      <c r="H257" s="3">
        <v>4</v>
      </c>
      <c r="I257" s="5">
        <f>$B$234</f>
        <v>40</v>
      </c>
      <c r="J257" s="11">
        <f>G257*I257/H257</f>
        <v>10</v>
      </c>
      <c r="K257" s="11">
        <f>J257*0.5</f>
        <v>5</v>
      </c>
      <c r="L257" s="11"/>
    </row>
    <row r="258" spans="1:13" ht="15" x14ac:dyDescent="0.25">
      <c r="E258" s="77" t="s">
        <v>73</v>
      </c>
      <c r="F258" s="6"/>
      <c r="G258" s="7" t="s">
        <v>45</v>
      </c>
      <c r="H258" s="7" t="s">
        <v>2</v>
      </c>
      <c r="I258" s="4" t="s">
        <v>20</v>
      </c>
      <c r="J258" s="10" t="s">
        <v>49</v>
      </c>
      <c r="K258" s="10" t="s">
        <v>16</v>
      </c>
      <c r="L258" s="10" t="s">
        <v>75</v>
      </c>
    </row>
    <row r="259" spans="1:13" ht="14.25" customHeight="1" x14ac:dyDescent="0.2">
      <c r="E259" s="85"/>
      <c r="F259" s="2"/>
      <c r="G259" s="3">
        <f>0.25/3</f>
        <v>8.3333333333333329E-2</v>
      </c>
      <c r="H259" s="3">
        <v>4</v>
      </c>
      <c r="I259" s="5">
        <f>$B$234</f>
        <v>40</v>
      </c>
      <c r="J259" s="11">
        <f>G259*I259/H259</f>
        <v>0.83333333333333326</v>
      </c>
      <c r="K259" s="11">
        <f>J259*0.0625</f>
        <v>5.2083333333333329E-2</v>
      </c>
      <c r="L259" s="11">
        <f>K259*0.24</f>
        <v>1.2499999999999999E-2</v>
      </c>
    </row>
    <row r="260" spans="1:13" ht="15" x14ac:dyDescent="0.25">
      <c r="E260" s="85"/>
      <c r="F260" s="6"/>
      <c r="G260" s="7" t="s">
        <v>14</v>
      </c>
      <c r="H260" s="7" t="s">
        <v>2</v>
      </c>
      <c r="I260" s="4" t="s">
        <v>20</v>
      </c>
      <c r="J260" s="10" t="s">
        <v>16</v>
      </c>
      <c r="K260" s="10" t="s">
        <v>75</v>
      </c>
      <c r="L260" s="10"/>
    </row>
    <row r="261" spans="1:13" ht="14.25" customHeight="1" x14ac:dyDescent="0.2">
      <c r="E261" s="78"/>
      <c r="F261" s="2"/>
      <c r="G261" s="3" t="s">
        <v>105</v>
      </c>
      <c r="H261" s="3">
        <v>4</v>
      </c>
      <c r="I261" s="5">
        <f>$B$234</f>
        <v>40</v>
      </c>
      <c r="J261" s="11" t="e">
        <f>G261*I261/H261</f>
        <v>#VALUE!</v>
      </c>
      <c r="K261" s="11" t="e">
        <f>J261*0.24</f>
        <v>#VALUE!</v>
      </c>
      <c r="L261" s="11"/>
    </row>
    <row r="263" spans="1:13" x14ac:dyDescent="0.2">
      <c r="A263" s="91" t="s">
        <v>213</v>
      </c>
      <c r="B263" s="92"/>
      <c r="C263" s="92"/>
      <c r="D263" s="93"/>
      <c r="E263" s="67"/>
      <c r="F263" s="68"/>
      <c r="G263" s="68"/>
      <c r="H263" s="68"/>
      <c r="I263" s="68"/>
      <c r="J263" s="68"/>
      <c r="K263" s="68"/>
      <c r="L263" s="68"/>
      <c r="M263" s="69"/>
    </row>
    <row r="264" spans="1:13" ht="25.5" customHeight="1" x14ac:dyDescent="0.2">
      <c r="A264" s="94"/>
      <c r="B264" s="95"/>
      <c r="C264" s="95"/>
      <c r="D264" s="96"/>
      <c r="E264" s="70"/>
      <c r="F264" s="71"/>
      <c r="G264" s="71"/>
      <c r="H264" s="71"/>
      <c r="I264" s="71"/>
      <c r="J264" s="71"/>
      <c r="K264" s="71"/>
      <c r="L264" s="71"/>
      <c r="M264" s="72"/>
    </row>
    <row r="265" spans="1:13" ht="42.75" customHeight="1" x14ac:dyDescent="0.25">
      <c r="A265" s="86" t="s">
        <v>243</v>
      </c>
      <c r="B265" s="87"/>
      <c r="C265" s="87"/>
      <c r="D265" s="88"/>
      <c r="E265" s="65"/>
      <c r="F265" s="66" t="s">
        <v>18</v>
      </c>
      <c r="G265" s="89" t="s">
        <v>17</v>
      </c>
      <c r="H265" s="97"/>
      <c r="I265" s="16" t="s">
        <v>4</v>
      </c>
      <c r="J265" s="89" t="s">
        <v>21</v>
      </c>
      <c r="K265" s="90"/>
      <c r="L265" s="90"/>
    </row>
    <row r="266" spans="1:13" ht="19.5" x14ac:dyDescent="0.3">
      <c r="A266" s="51" t="s">
        <v>97</v>
      </c>
      <c r="B266" s="52">
        <v>40</v>
      </c>
      <c r="E266" s="77" t="s">
        <v>124</v>
      </c>
      <c r="F266" s="6" t="s">
        <v>52</v>
      </c>
      <c r="G266" s="7" t="s">
        <v>45</v>
      </c>
      <c r="H266" s="7" t="s">
        <v>2</v>
      </c>
      <c r="I266" s="4" t="s">
        <v>20</v>
      </c>
      <c r="J266" s="10" t="s">
        <v>49</v>
      </c>
      <c r="K266" s="10" t="s">
        <v>48</v>
      </c>
      <c r="L266" s="10" t="s">
        <v>45</v>
      </c>
      <c r="M266" s="10" t="s">
        <v>14</v>
      </c>
    </row>
    <row r="267" spans="1:13" x14ac:dyDescent="0.2">
      <c r="E267" s="78"/>
      <c r="F267" s="2">
        <v>0.5</v>
      </c>
      <c r="G267" s="3">
        <v>3</v>
      </c>
      <c r="H267" s="3">
        <v>5</v>
      </c>
      <c r="I267" s="5">
        <f>$B$266</f>
        <v>40</v>
      </c>
      <c r="J267" s="11">
        <f>G267*I267/H267</f>
        <v>24</v>
      </c>
      <c r="K267" s="11">
        <f>J267*F267</f>
        <v>12</v>
      </c>
      <c r="L267" s="11">
        <f>K267/0.5</f>
        <v>24</v>
      </c>
      <c r="M267" s="11">
        <f>K267/8</f>
        <v>1.5</v>
      </c>
    </row>
    <row r="268" spans="1:13" ht="15" x14ac:dyDescent="0.25">
      <c r="A268" s="79" t="s">
        <v>141</v>
      </c>
      <c r="B268" s="80"/>
      <c r="C268" s="81"/>
      <c r="E268" s="77" t="s">
        <v>0</v>
      </c>
      <c r="F268" s="6" t="s">
        <v>6</v>
      </c>
      <c r="G268" s="7" t="s">
        <v>13</v>
      </c>
      <c r="H268" s="7" t="s">
        <v>2</v>
      </c>
      <c r="I268" s="4" t="s">
        <v>20</v>
      </c>
      <c r="J268" s="10" t="s">
        <v>76</v>
      </c>
      <c r="K268" s="10" t="s">
        <v>81</v>
      </c>
    </row>
    <row r="269" spans="1:13" x14ac:dyDescent="0.2">
      <c r="A269" s="29" t="s">
        <v>124</v>
      </c>
      <c r="B269" s="23">
        <f>M267</f>
        <v>1.5</v>
      </c>
      <c r="C269" s="26" t="s">
        <v>102</v>
      </c>
      <c r="E269" s="85"/>
      <c r="F269" s="2">
        <v>0.44</v>
      </c>
      <c r="G269" s="3">
        <v>4</v>
      </c>
      <c r="H269" s="3">
        <v>5</v>
      </c>
      <c r="I269" s="5">
        <f>$B$266</f>
        <v>40</v>
      </c>
      <c r="J269" s="11">
        <f>G269*I269/H269</f>
        <v>32</v>
      </c>
      <c r="K269" s="11">
        <f>J269*F269</f>
        <v>14.08</v>
      </c>
    </row>
    <row r="270" spans="1:13" ht="15" x14ac:dyDescent="0.25">
      <c r="A270" s="30" t="s">
        <v>131</v>
      </c>
      <c r="B270" s="24">
        <f>K269</f>
        <v>14.08</v>
      </c>
      <c r="C270" s="27" t="s">
        <v>102</v>
      </c>
      <c r="E270" s="85"/>
      <c r="F270" s="6" t="s">
        <v>11</v>
      </c>
      <c r="G270" s="7" t="s">
        <v>14</v>
      </c>
      <c r="H270" s="7" t="s">
        <v>2</v>
      </c>
      <c r="I270" s="4" t="s">
        <v>20</v>
      </c>
      <c r="J270" s="10" t="s">
        <v>16</v>
      </c>
      <c r="K270" s="10" t="s">
        <v>81</v>
      </c>
    </row>
    <row r="271" spans="1:13" x14ac:dyDescent="0.2">
      <c r="A271" s="30" t="s">
        <v>30</v>
      </c>
      <c r="B271" s="24">
        <f>K273</f>
        <v>0.72727272727272729</v>
      </c>
      <c r="C271" s="27" t="s">
        <v>104</v>
      </c>
      <c r="E271" s="78"/>
      <c r="F271" s="2">
        <v>0.33</v>
      </c>
      <c r="G271" s="3" t="s">
        <v>105</v>
      </c>
      <c r="H271" s="3">
        <v>5</v>
      </c>
      <c r="I271" s="5">
        <f>$B$266</f>
        <v>40</v>
      </c>
      <c r="J271" s="11" t="e">
        <f>G271*I271/H271</f>
        <v>#VALUE!</v>
      </c>
      <c r="K271" s="11" t="e">
        <f>J271*F271</f>
        <v>#VALUE!</v>
      </c>
    </row>
    <row r="272" spans="1:13" ht="15" x14ac:dyDescent="0.25">
      <c r="A272" s="57" t="s">
        <v>214</v>
      </c>
      <c r="B272" s="58">
        <f>K281</f>
        <v>2.6666666666666665</v>
      </c>
      <c r="C272" s="59" t="s">
        <v>40</v>
      </c>
      <c r="E272" s="77" t="s">
        <v>30</v>
      </c>
      <c r="F272" s="47" t="s">
        <v>31</v>
      </c>
      <c r="G272" s="49" t="s">
        <v>34</v>
      </c>
      <c r="H272" s="7" t="s">
        <v>2</v>
      </c>
      <c r="I272" s="4" t="s">
        <v>20</v>
      </c>
      <c r="J272" s="10" t="s">
        <v>82</v>
      </c>
      <c r="K272" s="10" t="s">
        <v>83</v>
      </c>
      <c r="L272" s="10" t="s">
        <v>81</v>
      </c>
    </row>
    <row r="273" spans="1:13" x14ac:dyDescent="0.2">
      <c r="A273" s="30" t="s">
        <v>216</v>
      </c>
      <c r="B273" s="24">
        <f>K283</f>
        <v>3.5</v>
      </c>
      <c r="C273" s="27" t="s">
        <v>102</v>
      </c>
      <c r="E273" s="85"/>
      <c r="F273" s="48">
        <v>11</v>
      </c>
      <c r="G273" s="50">
        <v>1</v>
      </c>
      <c r="H273" s="3">
        <v>5</v>
      </c>
      <c r="I273" s="5">
        <f>$B$266</f>
        <v>40</v>
      </c>
      <c r="J273" s="11">
        <f>G273*I273/H273</f>
        <v>8</v>
      </c>
      <c r="K273" s="11">
        <f>J273/F273</f>
        <v>0.72727272727272729</v>
      </c>
      <c r="L273" s="11">
        <f>K273*F275</f>
        <v>9.0909090909090912E-2</v>
      </c>
    </row>
    <row r="274" spans="1:13" ht="15" x14ac:dyDescent="0.25">
      <c r="A274" s="41" t="s">
        <v>215</v>
      </c>
      <c r="B274" s="24">
        <f>K287</f>
        <v>8</v>
      </c>
      <c r="C274" s="27" t="s">
        <v>102</v>
      </c>
      <c r="E274" s="85"/>
      <c r="F274" s="47" t="s">
        <v>32</v>
      </c>
      <c r="G274" s="49" t="s">
        <v>84</v>
      </c>
      <c r="H274" s="7" t="s">
        <v>2</v>
      </c>
      <c r="I274" s="4" t="s">
        <v>20</v>
      </c>
      <c r="J274" s="10" t="s">
        <v>49</v>
      </c>
      <c r="K274" s="10" t="s">
        <v>83</v>
      </c>
      <c r="L274" s="10" t="s">
        <v>81</v>
      </c>
    </row>
    <row r="275" spans="1:13" x14ac:dyDescent="0.2">
      <c r="A275" s="31" t="s">
        <v>217</v>
      </c>
      <c r="B275" s="25">
        <f>M289</f>
        <v>3</v>
      </c>
      <c r="C275" s="28" t="s">
        <v>140</v>
      </c>
      <c r="E275" s="85"/>
      <c r="F275" s="48">
        <v>0.125</v>
      </c>
      <c r="G275" s="50" t="s">
        <v>105</v>
      </c>
      <c r="H275" s="3">
        <v>5</v>
      </c>
      <c r="I275" s="5">
        <f>$B$266</f>
        <v>40</v>
      </c>
      <c r="J275" s="11" t="e">
        <f>G275*I275/H275</f>
        <v>#VALUE!</v>
      </c>
      <c r="K275" s="11" t="e">
        <f>J275/F273*F279</f>
        <v>#VALUE!</v>
      </c>
      <c r="L275" s="11" t="e">
        <f>K275*F275</f>
        <v>#VALUE!</v>
      </c>
    </row>
    <row r="276" spans="1:13" ht="15" x14ac:dyDescent="0.25">
      <c r="A276" s="53" t="s">
        <v>166</v>
      </c>
      <c r="B276" s="54"/>
      <c r="C276" s="55"/>
      <c r="E276" s="85"/>
      <c r="F276" s="47" t="s">
        <v>33</v>
      </c>
      <c r="G276" s="49"/>
      <c r="H276" s="7"/>
      <c r="I276" s="4"/>
      <c r="J276" s="10"/>
      <c r="K276" s="10"/>
      <c r="L276" s="10"/>
    </row>
    <row r="277" spans="1:13" x14ac:dyDescent="0.2">
      <c r="A277" s="29" t="s">
        <v>72</v>
      </c>
      <c r="E277" s="85"/>
      <c r="F277" s="48">
        <f>0.125/11</f>
        <v>1.1363636363636364E-2</v>
      </c>
      <c r="G277" s="50"/>
      <c r="H277" s="3"/>
      <c r="I277" s="5"/>
      <c r="J277" s="11"/>
      <c r="K277" s="11"/>
      <c r="L277" s="11"/>
    </row>
    <row r="278" spans="1:13" ht="30" x14ac:dyDescent="0.25">
      <c r="A278" s="30" t="s">
        <v>73</v>
      </c>
      <c r="E278" s="85"/>
      <c r="F278" s="47" t="s">
        <v>85</v>
      </c>
      <c r="G278" s="49"/>
      <c r="H278" s="7"/>
      <c r="I278" s="4"/>
      <c r="J278" s="10"/>
      <c r="K278" s="10"/>
      <c r="L278" s="10"/>
    </row>
    <row r="279" spans="1:13" x14ac:dyDescent="0.2">
      <c r="E279" s="78"/>
      <c r="F279" s="48">
        <v>2</v>
      </c>
      <c r="G279" s="50"/>
      <c r="H279" s="3"/>
      <c r="I279" s="5"/>
      <c r="J279" s="11"/>
      <c r="K279" s="11"/>
      <c r="L279" s="11"/>
    </row>
    <row r="280" spans="1:13" ht="15" x14ac:dyDescent="0.25">
      <c r="E280" s="77" t="s">
        <v>214</v>
      </c>
      <c r="F280" s="6"/>
      <c r="G280" s="7" t="s">
        <v>44</v>
      </c>
      <c r="H280" s="7" t="s">
        <v>2</v>
      </c>
      <c r="I280" s="4" t="s">
        <v>20</v>
      </c>
      <c r="J280" s="10" t="s">
        <v>44</v>
      </c>
      <c r="K280" s="10" t="s">
        <v>45</v>
      </c>
      <c r="L280" s="10" t="s">
        <v>14</v>
      </c>
    </row>
    <row r="281" spans="1:13" x14ac:dyDescent="0.2">
      <c r="E281" s="78"/>
      <c r="F281" s="2"/>
      <c r="G281" s="3">
        <v>1</v>
      </c>
      <c r="H281" s="3">
        <v>5</v>
      </c>
      <c r="I281" s="5">
        <f>$B$266</f>
        <v>40</v>
      </c>
      <c r="J281" s="11">
        <f>G281*I281/H281</f>
        <v>8</v>
      </c>
      <c r="K281" s="11">
        <f>J281/3</f>
        <v>2.6666666666666665</v>
      </c>
      <c r="L281" s="11">
        <f>0.0625*K281</f>
        <v>0.16666666666666666</v>
      </c>
    </row>
    <row r="282" spans="1:13" ht="15.75" x14ac:dyDescent="0.25">
      <c r="A282" s="38"/>
      <c r="E282" s="82" t="s">
        <v>87</v>
      </c>
      <c r="F282" s="6"/>
      <c r="G282" s="7" t="s">
        <v>14</v>
      </c>
      <c r="H282" s="7" t="s">
        <v>2</v>
      </c>
      <c r="I282" s="4" t="s">
        <v>20</v>
      </c>
      <c r="J282" s="10" t="s">
        <v>16</v>
      </c>
      <c r="K282" s="10" t="s">
        <v>75</v>
      </c>
      <c r="L282" s="10"/>
    </row>
    <row r="283" spans="1:13" x14ac:dyDescent="0.2">
      <c r="E283" s="84"/>
      <c r="F283" s="2"/>
      <c r="G283" s="3">
        <v>1</v>
      </c>
      <c r="H283" s="3">
        <v>5</v>
      </c>
      <c r="I283" s="5">
        <f>$B$266</f>
        <v>40</v>
      </c>
      <c r="J283" s="46">
        <f>G283*I283/H283</f>
        <v>8</v>
      </c>
      <c r="K283" s="46">
        <f>J283*0.4375</f>
        <v>3.5</v>
      </c>
      <c r="L283" s="46"/>
    </row>
    <row r="284" spans="1:13" ht="15" x14ac:dyDescent="0.25">
      <c r="E284" s="82" t="s">
        <v>215</v>
      </c>
      <c r="F284" s="6"/>
      <c r="G284" s="7" t="s">
        <v>92</v>
      </c>
      <c r="H284" s="7" t="s">
        <v>2</v>
      </c>
      <c r="I284" s="4" t="s">
        <v>20</v>
      </c>
      <c r="J284" s="10" t="s">
        <v>89</v>
      </c>
      <c r="K284" s="10" t="s">
        <v>90</v>
      </c>
      <c r="L284" s="10" t="s">
        <v>93</v>
      </c>
      <c r="M284" s="10" t="s">
        <v>94</v>
      </c>
    </row>
    <row r="285" spans="1:13" x14ac:dyDescent="0.2">
      <c r="E285" s="83"/>
      <c r="F285" s="2"/>
      <c r="G285" s="3" t="s">
        <v>105</v>
      </c>
      <c r="H285" s="3">
        <v>5</v>
      </c>
      <c r="I285" s="5">
        <f>$B$266</f>
        <v>40</v>
      </c>
      <c r="J285" s="11" t="e">
        <f>G285*I285/H285</f>
        <v>#VALUE!</v>
      </c>
      <c r="K285" s="11" t="e">
        <f>J285/3</f>
        <v>#VALUE!</v>
      </c>
      <c r="L285" s="11" t="e">
        <f>K285*0.5</f>
        <v>#VALUE!</v>
      </c>
      <c r="M285" s="11" t="e">
        <f>J285/1.5</f>
        <v>#VALUE!</v>
      </c>
    </row>
    <row r="286" spans="1:13" ht="15" x14ac:dyDescent="0.25">
      <c r="E286" s="83"/>
      <c r="F286" s="6"/>
      <c r="G286" s="7" t="s">
        <v>90</v>
      </c>
      <c r="H286" s="7" t="s">
        <v>2</v>
      </c>
      <c r="I286" s="4" t="s">
        <v>20</v>
      </c>
      <c r="J286" s="10" t="s">
        <v>90</v>
      </c>
      <c r="K286" s="10" t="s">
        <v>95</v>
      </c>
      <c r="L286" s="10"/>
      <c r="M286" s="10"/>
    </row>
    <row r="287" spans="1:13" x14ac:dyDescent="0.2">
      <c r="E287" s="84"/>
      <c r="F287" s="2"/>
      <c r="G287" s="3">
        <v>2</v>
      </c>
      <c r="H287" s="3">
        <v>5</v>
      </c>
      <c r="I287" s="5">
        <f>$B$266</f>
        <v>40</v>
      </c>
      <c r="J287" s="11">
        <f>G287*I287/H287</f>
        <v>16</v>
      </c>
      <c r="K287" s="11">
        <f>J287*0.5</f>
        <v>8</v>
      </c>
      <c r="L287" s="11"/>
      <c r="M287" s="11"/>
    </row>
    <row r="288" spans="1:13" ht="15" x14ac:dyDescent="0.25">
      <c r="E288" s="77" t="s">
        <v>219</v>
      </c>
      <c r="F288" s="6" t="s">
        <v>53</v>
      </c>
      <c r="G288" s="7" t="s">
        <v>14</v>
      </c>
      <c r="H288" s="7" t="s">
        <v>2</v>
      </c>
      <c r="I288" s="4" t="s">
        <v>20</v>
      </c>
      <c r="J288" s="10" t="s">
        <v>16</v>
      </c>
      <c r="K288" s="10" t="s">
        <v>48</v>
      </c>
      <c r="L288" s="10" t="s">
        <v>46</v>
      </c>
      <c r="M288" s="10" t="s">
        <v>55</v>
      </c>
    </row>
    <row r="289" spans="1:13" x14ac:dyDescent="0.2">
      <c r="E289" s="78"/>
      <c r="F289" s="2">
        <v>8</v>
      </c>
      <c r="G289" s="3">
        <v>6</v>
      </c>
      <c r="H289" s="3">
        <v>5</v>
      </c>
      <c r="I289" s="5">
        <f>$B$266</f>
        <v>40</v>
      </c>
      <c r="J289" s="11">
        <f>G289*I289/H289</f>
        <v>48</v>
      </c>
      <c r="K289" s="11">
        <f>J289*F289</f>
        <v>384</v>
      </c>
      <c r="L289" s="11">
        <f>K289/32</f>
        <v>12</v>
      </c>
      <c r="M289" s="11">
        <f>K289/128</f>
        <v>3</v>
      </c>
    </row>
    <row r="291" spans="1:13" ht="42.75" customHeight="1" x14ac:dyDescent="0.25">
      <c r="A291" s="86" t="s">
        <v>218</v>
      </c>
      <c r="B291" s="87"/>
      <c r="C291" s="87"/>
      <c r="D291" s="88"/>
      <c r="E291" s="12"/>
      <c r="F291" s="8" t="s">
        <v>18</v>
      </c>
      <c r="G291" s="74" t="s">
        <v>17</v>
      </c>
      <c r="H291" s="75"/>
      <c r="I291" s="9" t="s">
        <v>4</v>
      </c>
      <c r="J291" s="74" t="s">
        <v>21</v>
      </c>
      <c r="K291" s="76"/>
      <c r="L291" s="76"/>
    </row>
    <row r="292" spans="1:13" ht="19.5" x14ac:dyDescent="0.3">
      <c r="A292" s="51" t="s">
        <v>97</v>
      </c>
      <c r="B292" s="52">
        <v>40</v>
      </c>
      <c r="E292" s="77" t="s">
        <v>220</v>
      </c>
      <c r="F292" s="6" t="s">
        <v>52</v>
      </c>
      <c r="G292" s="7" t="s">
        <v>45</v>
      </c>
      <c r="H292" s="7" t="s">
        <v>2</v>
      </c>
      <c r="I292" s="4" t="s">
        <v>20</v>
      </c>
      <c r="J292" s="10" t="s">
        <v>49</v>
      </c>
      <c r="K292" s="10" t="s">
        <v>48</v>
      </c>
      <c r="L292" s="10" t="s">
        <v>45</v>
      </c>
      <c r="M292" s="10" t="s">
        <v>14</v>
      </c>
    </row>
    <row r="293" spans="1:13" x14ac:dyDescent="0.2">
      <c r="E293" s="78"/>
      <c r="F293" s="2">
        <v>0.5</v>
      </c>
      <c r="G293" s="3">
        <v>2</v>
      </c>
      <c r="H293" s="3">
        <v>8</v>
      </c>
      <c r="I293" s="5">
        <f>$B$292</f>
        <v>40</v>
      </c>
      <c r="J293" s="11">
        <f>G293*I293/H293</f>
        <v>10</v>
      </c>
      <c r="K293" s="11">
        <f>J293*F293</f>
        <v>5</v>
      </c>
      <c r="L293" s="11">
        <f>K293/0.5</f>
        <v>10</v>
      </c>
      <c r="M293" s="11">
        <f>K293/8</f>
        <v>0.625</v>
      </c>
    </row>
    <row r="294" spans="1:13" ht="15" x14ac:dyDescent="0.25">
      <c r="A294" s="79" t="s">
        <v>141</v>
      </c>
      <c r="B294" s="80"/>
      <c r="C294" s="81"/>
      <c r="E294" s="77" t="s">
        <v>71</v>
      </c>
      <c r="F294" s="6"/>
      <c r="G294" s="7" t="s">
        <v>45</v>
      </c>
      <c r="H294" s="7" t="s">
        <v>2</v>
      </c>
      <c r="I294" s="4" t="s">
        <v>19</v>
      </c>
      <c r="J294" s="10" t="s">
        <v>49</v>
      </c>
      <c r="K294" s="10" t="s">
        <v>16</v>
      </c>
      <c r="L294" s="10" t="s">
        <v>75</v>
      </c>
    </row>
    <row r="295" spans="1:13" x14ac:dyDescent="0.2">
      <c r="A295" s="29" t="s">
        <v>221</v>
      </c>
      <c r="B295" s="23">
        <f>M293</f>
        <v>0.625</v>
      </c>
      <c r="C295" s="26" t="s">
        <v>156</v>
      </c>
      <c r="E295" s="85"/>
      <c r="F295" s="2"/>
      <c r="G295" s="3">
        <v>1</v>
      </c>
      <c r="H295" s="3">
        <v>8</v>
      </c>
      <c r="I295" s="5">
        <f>$B$292</f>
        <v>40</v>
      </c>
      <c r="J295" s="11">
        <f>G295*I295/H295</f>
        <v>5</v>
      </c>
      <c r="K295" s="11">
        <f>J295*0.0625</f>
        <v>0.3125</v>
      </c>
      <c r="L295" s="11">
        <f>K295*0.5</f>
        <v>0.15625</v>
      </c>
    </row>
    <row r="296" spans="1:13" ht="15" x14ac:dyDescent="0.25">
      <c r="A296" s="30" t="s">
        <v>125</v>
      </c>
      <c r="B296" s="24">
        <f>B295</f>
        <v>0.625</v>
      </c>
      <c r="C296" s="27" t="s">
        <v>156</v>
      </c>
      <c r="E296" s="85"/>
      <c r="F296" s="6"/>
      <c r="G296" s="7" t="s">
        <v>14</v>
      </c>
      <c r="H296" s="7" t="s">
        <v>2</v>
      </c>
      <c r="I296" s="4" t="s">
        <v>20</v>
      </c>
      <c r="J296" s="10" t="s">
        <v>16</v>
      </c>
      <c r="K296" s="10" t="s">
        <v>75</v>
      </c>
      <c r="L296" s="10"/>
    </row>
    <row r="297" spans="1:13" x14ac:dyDescent="0.2">
      <c r="A297" s="30" t="s">
        <v>71</v>
      </c>
      <c r="B297" s="24">
        <f>K295</f>
        <v>0.3125</v>
      </c>
      <c r="C297" s="27" t="s">
        <v>156</v>
      </c>
      <c r="E297" s="78"/>
      <c r="F297" s="2"/>
      <c r="G297" s="3" t="s">
        <v>105</v>
      </c>
      <c r="H297" s="3">
        <v>8</v>
      </c>
      <c r="I297" s="5">
        <f>$B$292</f>
        <v>40</v>
      </c>
      <c r="J297" s="11" t="e">
        <f>G297*I297/H297</f>
        <v>#VALUE!</v>
      </c>
      <c r="K297" s="11" t="e">
        <f>J297*0.5</f>
        <v>#VALUE!</v>
      </c>
      <c r="L297" s="11"/>
    </row>
    <row r="298" spans="1:13" ht="15" x14ac:dyDescent="0.25">
      <c r="A298" s="57" t="s">
        <v>124</v>
      </c>
      <c r="B298" s="58">
        <f>K299</f>
        <v>20</v>
      </c>
      <c r="C298" s="59" t="s">
        <v>127</v>
      </c>
      <c r="E298" s="77" t="s">
        <v>124</v>
      </c>
      <c r="F298" s="6" t="s">
        <v>53</v>
      </c>
      <c r="G298" s="7" t="s">
        <v>14</v>
      </c>
      <c r="H298" s="7" t="s">
        <v>2</v>
      </c>
      <c r="I298" s="4" t="s">
        <v>20</v>
      </c>
      <c r="J298" s="10" t="s">
        <v>16</v>
      </c>
      <c r="K298" s="10" t="s">
        <v>48</v>
      </c>
      <c r="L298" s="10" t="s">
        <v>46</v>
      </c>
      <c r="M298" s="10" t="s">
        <v>55</v>
      </c>
    </row>
    <row r="299" spans="1:13" x14ac:dyDescent="0.2">
      <c r="A299" s="30" t="s">
        <v>35</v>
      </c>
      <c r="B299" s="24">
        <f>K303</f>
        <v>6.6</v>
      </c>
      <c r="C299" s="27" t="s">
        <v>102</v>
      </c>
      <c r="E299" s="78"/>
      <c r="F299" s="2">
        <v>8</v>
      </c>
      <c r="G299" s="3">
        <v>0.5</v>
      </c>
      <c r="H299" s="3">
        <v>8</v>
      </c>
      <c r="I299" s="5">
        <f>$B$292</f>
        <v>40</v>
      </c>
      <c r="J299" s="11">
        <f>G299*I299/H299</f>
        <v>2.5</v>
      </c>
      <c r="K299" s="11">
        <f>J299*F299</f>
        <v>20</v>
      </c>
      <c r="L299" s="11">
        <f>K299/32</f>
        <v>0.625</v>
      </c>
      <c r="M299" s="11">
        <f>K299/128</f>
        <v>0.15625</v>
      </c>
    </row>
    <row r="300" spans="1:13" ht="15" x14ac:dyDescent="0.25">
      <c r="A300" s="41" t="s">
        <v>121</v>
      </c>
      <c r="B300" s="24">
        <f>K307</f>
        <v>3.9000000000000004</v>
      </c>
      <c r="C300" s="27" t="s">
        <v>155</v>
      </c>
      <c r="E300" s="82" t="s">
        <v>35</v>
      </c>
      <c r="F300" s="6" t="s">
        <v>36</v>
      </c>
      <c r="G300" s="7" t="s">
        <v>5</v>
      </c>
      <c r="H300" s="7" t="s">
        <v>2</v>
      </c>
      <c r="I300" s="4" t="s">
        <v>19</v>
      </c>
      <c r="J300" s="10" t="s">
        <v>80</v>
      </c>
      <c r="K300" s="10" t="s">
        <v>81</v>
      </c>
    </row>
    <row r="301" spans="1:13" x14ac:dyDescent="0.2">
      <c r="A301" s="30" t="s">
        <v>3</v>
      </c>
      <c r="B301" s="24">
        <f>K311</f>
        <v>2.5</v>
      </c>
      <c r="C301" s="27" t="s">
        <v>155</v>
      </c>
      <c r="E301" s="83"/>
      <c r="F301" s="2">
        <v>2.2000000000000002</v>
      </c>
      <c r="G301" s="3" t="s">
        <v>105</v>
      </c>
      <c r="H301" s="3">
        <v>8</v>
      </c>
      <c r="I301" s="5">
        <f>$B$292</f>
        <v>40</v>
      </c>
      <c r="J301" s="11" t="e">
        <f>G301*I301/H301</f>
        <v>#VALUE!</v>
      </c>
      <c r="K301" s="11" t="e">
        <f>J301*F301</f>
        <v>#VALUE!</v>
      </c>
    </row>
    <row r="302" spans="1:13" ht="15" x14ac:dyDescent="0.25">
      <c r="A302" s="31" t="s">
        <v>117</v>
      </c>
      <c r="B302" s="25">
        <f>J313</f>
        <v>5</v>
      </c>
      <c r="C302" s="28" t="s">
        <v>103</v>
      </c>
      <c r="E302" s="83"/>
      <c r="F302" s="6" t="s">
        <v>37</v>
      </c>
      <c r="G302" s="7" t="s">
        <v>10</v>
      </c>
      <c r="H302" s="7" t="s">
        <v>2</v>
      </c>
      <c r="I302" s="4" t="s">
        <v>20</v>
      </c>
      <c r="J302" s="10" t="s">
        <v>16</v>
      </c>
      <c r="K302" s="10" t="s">
        <v>81</v>
      </c>
    </row>
    <row r="303" spans="1:13" x14ac:dyDescent="0.2">
      <c r="E303" s="84"/>
      <c r="F303" s="2">
        <v>0.22</v>
      </c>
      <c r="G303" s="3">
        <v>6</v>
      </c>
      <c r="H303" s="3">
        <v>8</v>
      </c>
      <c r="I303" s="5">
        <f>$B$292</f>
        <v>40</v>
      </c>
      <c r="J303" s="11">
        <f>G303*I303/H303</f>
        <v>30</v>
      </c>
      <c r="K303" s="11">
        <f>J303*F303</f>
        <v>6.6</v>
      </c>
    </row>
    <row r="304" spans="1:13" ht="15" x14ac:dyDescent="0.25">
      <c r="A304" s="53" t="s">
        <v>166</v>
      </c>
      <c r="B304" s="54"/>
      <c r="C304" s="55"/>
      <c r="E304" s="82" t="s">
        <v>24</v>
      </c>
      <c r="F304" s="6" t="s">
        <v>22</v>
      </c>
      <c r="G304" s="7" t="s">
        <v>5</v>
      </c>
      <c r="H304" s="7" t="s">
        <v>2</v>
      </c>
      <c r="I304" s="4" t="s">
        <v>19</v>
      </c>
      <c r="J304" s="10" t="s">
        <v>123</v>
      </c>
      <c r="K304" s="10" t="s">
        <v>81</v>
      </c>
    </row>
    <row r="305" spans="1:13" x14ac:dyDescent="0.2">
      <c r="A305" s="29" t="s">
        <v>72</v>
      </c>
      <c r="E305" s="83"/>
      <c r="F305" s="2">
        <v>0.44</v>
      </c>
      <c r="G305" s="3" t="s">
        <v>105</v>
      </c>
      <c r="H305" s="3">
        <v>8</v>
      </c>
      <c r="I305" s="5">
        <f>$B$292</f>
        <v>40</v>
      </c>
      <c r="J305" s="11" t="e">
        <f>G305*I305/H305</f>
        <v>#VALUE!</v>
      </c>
      <c r="K305" s="11" t="e">
        <f>J305*F305</f>
        <v>#VALUE!</v>
      </c>
    </row>
    <row r="306" spans="1:13" ht="15" x14ac:dyDescent="0.25">
      <c r="A306" s="30" t="s">
        <v>73</v>
      </c>
      <c r="E306" s="83"/>
      <c r="F306" s="6" t="s">
        <v>23</v>
      </c>
      <c r="G306" s="7" t="s">
        <v>10</v>
      </c>
      <c r="H306" s="7" t="s">
        <v>2</v>
      </c>
      <c r="I306" s="4" t="s">
        <v>20</v>
      </c>
      <c r="J306" s="10" t="s">
        <v>16</v>
      </c>
      <c r="K306" s="10" t="s">
        <v>81</v>
      </c>
    </row>
    <row r="307" spans="1:13" x14ac:dyDescent="0.2">
      <c r="E307" s="84"/>
      <c r="F307" s="2">
        <v>0.39</v>
      </c>
      <c r="G307" s="3">
        <v>2</v>
      </c>
      <c r="H307" s="3">
        <v>8</v>
      </c>
      <c r="I307" s="5">
        <f>$B$292</f>
        <v>40</v>
      </c>
      <c r="J307" s="11">
        <f>G307*I307/H307</f>
        <v>10</v>
      </c>
      <c r="K307" s="11">
        <f>J307*F307</f>
        <v>3.9000000000000004</v>
      </c>
    </row>
    <row r="308" spans="1:13" ht="15" x14ac:dyDescent="0.25">
      <c r="E308" s="77" t="s">
        <v>3</v>
      </c>
      <c r="F308" s="6" t="s">
        <v>8</v>
      </c>
      <c r="G308" s="7" t="s">
        <v>5</v>
      </c>
      <c r="H308" s="7" t="s">
        <v>2</v>
      </c>
      <c r="I308" s="4" t="s">
        <v>19</v>
      </c>
      <c r="J308" s="10" t="s">
        <v>122</v>
      </c>
      <c r="K308" s="10" t="s">
        <v>81</v>
      </c>
    </row>
    <row r="309" spans="1:13" x14ac:dyDescent="0.2">
      <c r="E309" s="85"/>
      <c r="F309" s="2">
        <v>0.25</v>
      </c>
      <c r="G309" s="3" t="s">
        <v>105</v>
      </c>
      <c r="H309" s="3">
        <v>8</v>
      </c>
      <c r="I309" s="5">
        <f>$B$292</f>
        <v>40</v>
      </c>
      <c r="J309" s="11" t="e">
        <f>G309*I309/H309</f>
        <v>#VALUE!</v>
      </c>
      <c r="K309" s="11" t="e">
        <f>J309*F309</f>
        <v>#VALUE!</v>
      </c>
    </row>
    <row r="310" spans="1:13" ht="15" x14ac:dyDescent="0.25">
      <c r="E310" s="85"/>
      <c r="F310" s="6" t="s">
        <v>12</v>
      </c>
      <c r="G310" s="7" t="s">
        <v>10</v>
      </c>
      <c r="H310" s="7" t="s">
        <v>2</v>
      </c>
      <c r="I310" s="4" t="s">
        <v>20</v>
      </c>
      <c r="J310" s="10" t="s">
        <v>16</v>
      </c>
      <c r="K310" s="10" t="s">
        <v>81</v>
      </c>
    </row>
    <row r="311" spans="1:13" ht="15.75" x14ac:dyDescent="0.25">
      <c r="A311" s="64"/>
      <c r="E311" s="78"/>
      <c r="F311" s="2">
        <v>0.25</v>
      </c>
      <c r="G311" s="3">
        <v>2</v>
      </c>
      <c r="H311" s="3">
        <v>8</v>
      </c>
      <c r="I311" s="5">
        <f>$B$292</f>
        <v>40</v>
      </c>
      <c r="J311" s="11">
        <f>G311*I311/H311</f>
        <v>10</v>
      </c>
      <c r="K311" s="11">
        <f>J311*F311</f>
        <v>2.5</v>
      </c>
    </row>
    <row r="312" spans="1:13" ht="15" x14ac:dyDescent="0.25">
      <c r="E312" s="77" t="s">
        <v>117</v>
      </c>
      <c r="F312" s="6"/>
      <c r="G312" s="7" t="s">
        <v>118</v>
      </c>
      <c r="H312" s="7" t="s">
        <v>2</v>
      </c>
      <c r="I312" s="4" t="s">
        <v>20</v>
      </c>
      <c r="J312" s="10" t="s">
        <v>118</v>
      </c>
      <c r="K312" s="10"/>
      <c r="L312" s="10"/>
    </row>
    <row r="313" spans="1:13" x14ac:dyDescent="0.2">
      <c r="E313" s="78"/>
      <c r="F313" s="2"/>
      <c r="G313" s="3">
        <v>1</v>
      </c>
      <c r="H313" s="3">
        <v>8</v>
      </c>
      <c r="I313" s="5">
        <f>$B$292</f>
        <v>40</v>
      </c>
      <c r="J313" s="11">
        <f>G313*I313/H313</f>
        <v>5</v>
      </c>
      <c r="K313" s="11"/>
      <c r="L313" s="11"/>
    </row>
    <row r="315" spans="1:13" x14ac:dyDescent="0.2">
      <c r="A315" s="91" t="s">
        <v>222</v>
      </c>
      <c r="B315" s="92"/>
      <c r="C315" s="92"/>
      <c r="D315" s="93"/>
      <c r="E315" s="67"/>
      <c r="F315" s="68"/>
      <c r="G315" s="68"/>
      <c r="H315" s="68"/>
      <c r="I315" s="68"/>
      <c r="J315" s="68"/>
      <c r="K315" s="68"/>
      <c r="L315" s="68"/>
      <c r="M315" s="69"/>
    </row>
    <row r="316" spans="1:13" ht="25.5" customHeight="1" x14ac:dyDescent="0.2">
      <c r="A316" s="94"/>
      <c r="B316" s="95"/>
      <c r="C316" s="95"/>
      <c r="D316" s="96"/>
      <c r="E316" s="70"/>
      <c r="F316" s="71"/>
      <c r="G316" s="71"/>
      <c r="H316" s="71"/>
      <c r="I316" s="71"/>
      <c r="J316" s="71"/>
      <c r="K316" s="71"/>
      <c r="L316" s="71"/>
      <c r="M316" s="72"/>
    </row>
    <row r="317" spans="1:13" ht="42.75" customHeight="1" x14ac:dyDescent="0.25">
      <c r="A317" s="86" t="s">
        <v>223</v>
      </c>
      <c r="B317" s="87"/>
      <c r="C317" s="87"/>
      <c r="D317" s="88"/>
      <c r="E317" s="65"/>
      <c r="F317" s="66" t="s">
        <v>18</v>
      </c>
      <c r="G317" s="89" t="s">
        <v>17</v>
      </c>
      <c r="H317" s="97"/>
      <c r="I317" s="16" t="s">
        <v>4</v>
      </c>
      <c r="J317" s="89" t="s">
        <v>21</v>
      </c>
      <c r="K317" s="90"/>
      <c r="L317" s="90"/>
    </row>
    <row r="318" spans="1:13" ht="19.5" x14ac:dyDescent="0.3">
      <c r="A318" s="51" t="s">
        <v>97</v>
      </c>
      <c r="B318" s="52">
        <v>40</v>
      </c>
      <c r="E318" s="77" t="s">
        <v>0</v>
      </c>
      <c r="F318" s="6" t="s">
        <v>6</v>
      </c>
      <c r="G318" s="7" t="s">
        <v>13</v>
      </c>
      <c r="H318" s="7" t="s">
        <v>2</v>
      </c>
      <c r="I318" s="4" t="s">
        <v>19</v>
      </c>
      <c r="J318" s="10" t="s">
        <v>76</v>
      </c>
      <c r="K318" s="10" t="s">
        <v>81</v>
      </c>
    </row>
    <row r="319" spans="1:13" x14ac:dyDescent="0.2">
      <c r="E319" s="85"/>
      <c r="F319" s="2">
        <v>0.44</v>
      </c>
      <c r="G319" s="3">
        <v>1</v>
      </c>
      <c r="H319" s="3">
        <v>8</v>
      </c>
      <c r="I319" s="5">
        <f>$B$318</f>
        <v>40</v>
      </c>
      <c r="J319" s="11">
        <f>G319*I319/H319</f>
        <v>5</v>
      </c>
      <c r="K319" s="11">
        <f>J319*F319</f>
        <v>2.2000000000000002</v>
      </c>
    </row>
    <row r="320" spans="1:13" ht="15" x14ac:dyDescent="0.25">
      <c r="E320" s="85"/>
      <c r="F320" s="6" t="s">
        <v>11</v>
      </c>
      <c r="G320" s="7" t="s">
        <v>14</v>
      </c>
      <c r="H320" s="7" t="s">
        <v>2</v>
      </c>
      <c r="I320" s="4" t="s">
        <v>20</v>
      </c>
      <c r="J320" s="10" t="s">
        <v>16</v>
      </c>
      <c r="K320" s="10" t="s">
        <v>81</v>
      </c>
    </row>
    <row r="321" spans="1:11" ht="15" x14ac:dyDescent="0.25">
      <c r="A321" s="79" t="s">
        <v>141</v>
      </c>
      <c r="B321" s="80"/>
      <c r="C321" s="81"/>
      <c r="E321" s="78"/>
      <c r="F321" s="2">
        <v>0.33</v>
      </c>
      <c r="G321" s="3" t="s">
        <v>105</v>
      </c>
      <c r="H321" s="3">
        <v>8</v>
      </c>
      <c r="I321" s="5">
        <f>$B$318</f>
        <v>40</v>
      </c>
      <c r="J321" s="11" t="e">
        <f>G321*I321/H321</f>
        <v>#VALUE!</v>
      </c>
      <c r="K321" s="11" t="e">
        <f>J321*F321</f>
        <v>#VALUE!</v>
      </c>
    </row>
    <row r="322" spans="1:11" ht="15" x14ac:dyDescent="0.25">
      <c r="A322" s="29" t="s">
        <v>131</v>
      </c>
      <c r="B322" s="23">
        <f>K319</f>
        <v>2.2000000000000002</v>
      </c>
      <c r="C322" s="26" t="s">
        <v>155</v>
      </c>
      <c r="E322" s="82" t="s">
        <v>224</v>
      </c>
      <c r="F322" s="6" t="s">
        <v>228</v>
      </c>
      <c r="G322" s="7" t="s">
        <v>5</v>
      </c>
      <c r="H322" s="7" t="s">
        <v>2</v>
      </c>
      <c r="I322" s="4" t="s">
        <v>19</v>
      </c>
      <c r="J322" s="10" t="s">
        <v>226</v>
      </c>
      <c r="K322" s="10" t="s">
        <v>81</v>
      </c>
    </row>
    <row r="323" spans="1:11" x14ac:dyDescent="0.2">
      <c r="A323" s="30" t="s">
        <v>224</v>
      </c>
      <c r="B323" s="24">
        <f>K323</f>
        <v>4.4000000000000004</v>
      </c>
      <c r="C323" s="27" t="s">
        <v>155</v>
      </c>
      <c r="E323" s="83"/>
      <c r="F323" s="2">
        <v>0.44</v>
      </c>
      <c r="G323" s="3">
        <v>2</v>
      </c>
      <c r="H323" s="3">
        <v>8</v>
      </c>
      <c r="I323" s="5">
        <f>$B$318</f>
        <v>40</v>
      </c>
      <c r="J323" s="11">
        <f>G323*I323/H323</f>
        <v>10</v>
      </c>
      <c r="K323" s="11">
        <f>J323*F323</f>
        <v>4.4000000000000004</v>
      </c>
    </row>
    <row r="324" spans="1:11" ht="15" x14ac:dyDescent="0.25">
      <c r="A324" s="30" t="s">
        <v>232</v>
      </c>
      <c r="B324" s="24">
        <f>K327</f>
        <v>4</v>
      </c>
      <c r="C324" s="27" t="s">
        <v>155</v>
      </c>
      <c r="E324" s="83"/>
      <c r="F324" s="6" t="s">
        <v>227</v>
      </c>
      <c r="G324" s="7" t="s">
        <v>10</v>
      </c>
      <c r="H324" s="7" t="s">
        <v>2</v>
      </c>
      <c r="I324" s="4" t="s">
        <v>19</v>
      </c>
      <c r="J324" s="10" t="s">
        <v>16</v>
      </c>
      <c r="K324" s="10" t="s">
        <v>81</v>
      </c>
    </row>
    <row r="325" spans="1:11" x14ac:dyDescent="0.2">
      <c r="A325" s="57" t="s">
        <v>3</v>
      </c>
      <c r="B325" s="58">
        <f>K331</f>
        <v>1.25</v>
      </c>
      <c r="C325" s="59" t="s">
        <v>155</v>
      </c>
      <c r="E325" s="84"/>
      <c r="F325" s="2">
        <v>0.22</v>
      </c>
      <c r="G325" s="3" t="s">
        <v>105</v>
      </c>
      <c r="H325" s="3">
        <v>8</v>
      </c>
      <c r="I325" s="5">
        <f>$B$318</f>
        <v>40</v>
      </c>
      <c r="J325" s="11" t="e">
        <f>G325*I325/H325</f>
        <v>#VALUE!</v>
      </c>
      <c r="K325" s="11" t="e">
        <f>J325*F325</f>
        <v>#VALUE!</v>
      </c>
    </row>
    <row r="326" spans="1:11" ht="15" x14ac:dyDescent="0.25">
      <c r="A326" s="30" t="s">
        <v>28</v>
      </c>
      <c r="B326" s="24">
        <f>K335</f>
        <v>0.41500000000000004</v>
      </c>
      <c r="C326" s="27" t="s">
        <v>102</v>
      </c>
      <c r="E326" s="82" t="s">
        <v>25</v>
      </c>
      <c r="F326" s="6" t="s">
        <v>26</v>
      </c>
      <c r="G326" s="7" t="s">
        <v>5</v>
      </c>
      <c r="H326" s="7" t="s">
        <v>2</v>
      </c>
      <c r="I326" s="4" t="s">
        <v>20</v>
      </c>
      <c r="J326" s="10" t="s">
        <v>78</v>
      </c>
      <c r="K326" s="10" t="s">
        <v>81</v>
      </c>
    </row>
    <row r="327" spans="1:11" x14ac:dyDescent="0.2">
      <c r="A327" s="41" t="s">
        <v>234</v>
      </c>
      <c r="B327" s="24">
        <f>M339</f>
        <v>5</v>
      </c>
      <c r="C327" s="27" t="s">
        <v>152</v>
      </c>
      <c r="E327" s="83"/>
      <c r="F327" s="2">
        <v>0.8</v>
      </c>
      <c r="G327" s="3">
        <v>1</v>
      </c>
      <c r="H327" s="3">
        <v>8</v>
      </c>
      <c r="I327" s="5">
        <f>$B$318</f>
        <v>40</v>
      </c>
      <c r="J327" s="11">
        <f>G327*I327/H327</f>
        <v>5</v>
      </c>
      <c r="K327" s="11">
        <f>J327*F327</f>
        <v>4</v>
      </c>
    </row>
    <row r="328" spans="1:11" ht="15" x14ac:dyDescent="0.25">
      <c r="A328" s="30" t="s">
        <v>35</v>
      </c>
      <c r="B328" s="24">
        <f>K345</f>
        <v>3.3</v>
      </c>
      <c r="C328" s="27" t="s">
        <v>155</v>
      </c>
      <c r="E328" s="83"/>
      <c r="F328" s="6" t="s">
        <v>27</v>
      </c>
      <c r="G328" s="7" t="s">
        <v>10</v>
      </c>
      <c r="H328" s="7" t="s">
        <v>2</v>
      </c>
      <c r="I328" s="4" t="s">
        <v>19</v>
      </c>
      <c r="J328" s="10" t="s">
        <v>16</v>
      </c>
      <c r="K328" s="10" t="s">
        <v>81</v>
      </c>
    </row>
    <row r="329" spans="1:11" x14ac:dyDescent="0.2">
      <c r="A329" s="30" t="s">
        <v>1</v>
      </c>
      <c r="B329" s="24">
        <f>K347</f>
        <v>6</v>
      </c>
      <c r="C329" s="27" t="s">
        <v>155</v>
      </c>
      <c r="E329" s="84"/>
      <c r="F329" s="2">
        <v>0.49</v>
      </c>
      <c r="G329" s="3" t="s">
        <v>105</v>
      </c>
      <c r="H329" s="3">
        <v>8</v>
      </c>
      <c r="I329" s="5">
        <f>$B$318</f>
        <v>40</v>
      </c>
      <c r="J329" s="11" t="e">
        <f>G329*I329/H329</f>
        <v>#VALUE!</v>
      </c>
      <c r="K329" s="11" t="e">
        <f>J329*F329</f>
        <v>#VALUE!</v>
      </c>
    </row>
    <row r="330" spans="1:11" ht="15" x14ac:dyDescent="0.25">
      <c r="A330" s="30" t="s">
        <v>30</v>
      </c>
      <c r="B330" s="24">
        <f>J351</f>
        <v>5</v>
      </c>
      <c r="C330" s="27" t="s">
        <v>237</v>
      </c>
      <c r="E330" s="77" t="s">
        <v>3</v>
      </c>
      <c r="F330" s="6" t="s">
        <v>8</v>
      </c>
      <c r="G330" s="7" t="s">
        <v>5</v>
      </c>
      <c r="H330" s="7" t="s">
        <v>2</v>
      </c>
      <c r="I330" s="4" t="s">
        <v>19</v>
      </c>
      <c r="J330" s="10" t="s">
        <v>122</v>
      </c>
      <c r="K330" s="10" t="s">
        <v>81</v>
      </c>
    </row>
    <row r="331" spans="1:11" x14ac:dyDescent="0.2">
      <c r="A331" s="41" t="s">
        <v>235</v>
      </c>
      <c r="B331" s="24">
        <f>K359</f>
        <v>5</v>
      </c>
      <c r="C331" s="27" t="s">
        <v>127</v>
      </c>
      <c r="E331" s="85"/>
      <c r="F331" s="2">
        <v>0.25</v>
      </c>
      <c r="G331" s="3">
        <v>1</v>
      </c>
      <c r="H331" s="3">
        <v>8</v>
      </c>
      <c r="I331" s="5">
        <f>$B$318</f>
        <v>40</v>
      </c>
      <c r="J331" s="11">
        <f>G331*I331/H331</f>
        <v>5</v>
      </c>
      <c r="K331" s="11">
        <f>J331*F331</f>
        <v>1.25</v>
      </c>
    </row>
    <row r="332" spans="1:11" ht="15" x14ac:dyDescent="0.25">
      <c r="A332" s="30" t="s">
        <v>231</v>
      </c>
      <c r="B332" s="24">
        <f>K361</f>
        <v>40</v>
      </c>
      <c r="C332" s="27" t="s">
        <v>127</v>
      </c>
      <c r="E332" s="85"/>
      <c r="F332" s="6" t="s">
        <v>12</v>
      </c>
      <c r="G332" s="7" t="s">
        <v>10</v>
      </c>
      <c r="H332" s="7" t="s">
        <v>2</v>
      </c>
      <c r="I332" s="4" t="s">
        <v>20</v>
      </c>
      <c r="J332" s="10" t="s">
        <v>16</v>
      </c>
      <c r="K332" s="10" t="s">
        <v>81</v>
      </c>
    </row>
    <row r="333" spans="1:11" x14ac:dyDescent="0.2">
      <c r="A333" s="30" t="s">
        <v>236</v>
      </c>
      <c r="B333" s="24">
        <f>K363</f>
        <v>10</v>
      </c>
      <c r="C333" s="27" t="s">
        <v>156</v>
      </c>
      <c r="E333" s="78"/>
      <c r="F333" s="2">
        <v>0.25</v>
      </c>
      <c r="G333" s="3" t="s">
        <v>105</v>
      </c>
      <c r="H333" s="3">
        <v>8</v>
      </c>
      <c r="I333" s="5">
        <f>$B$318</f>
        <v>40</v>
      </c>
      <c r="J333" s="11" t="e">
        <f>G333*I333/H333</f>
        <v>#VALUE!</v>
      </c>
      <c r="K333" s="11" t="e">
        <f>J333*F333</f>
        <v>#VALUE!</v>
      </c>
    </row>
    <row r="334" spans="1:11" ht="15" x14ac:dyDescent="0.25">
      <c r="A334" s="31" t="s">
        <v>217</v>
      </c>
      <c r="B334" s="25">
        <f>M365</f>
        <v>3.125</v>
      </c>
      <c r="C334" s="28" t="s">
        <v>140</v>
      </c>
      <c r="E334" s="82" t="s">
        <v>28</v>
      </c>
      <c r="F334" s="6" t="s">
        <v>29</v>
      </c>
      <c r="G334" s="7" t="s">
        <v>5</v>
      </c>
      <c r="H334" s="7" t="s">
        <v>2</v>
      </c>
      <c r="I334" s="4" t="s">
        <v>19</v>
      </c>
      <c r="J334" s="10" t="s">
        <v>79</v>
      </c>
      <c r="K334" s="10" t="s">
        <v>81</v>
      </c>
    </row>
    <row r="335" spans="1:11" x14ac:dyDescent="0.2">
      <c r="E335" s="83"/>
      <c r="F335" s="2">
        <v>8.3000000000000004E-2</v>
      </c>
      <c r="G335" s="3">
        <v>1</v>
      </c>
      <c r="H335" s="3">
        <v>8</v>
      </c>
      <c r="I335" s="5">
        <f>$B$318</f>
        <v>40</v>
      </c>
      <c r="J335" s="11">
        <f>G335*I335/H335</f>
        <v>5</v>
      </c>
      <c r="K335" s="11">
        <f>J335*F335</f>
        <v>0.41500000000000004</v>
      </c>
    </row>
    <row r="336" spans="1:11" ht="15" x14ac:dyDescent="0.25">
      <c r="A336" s="60" t="s">
        <v>166</v>
      </c>
      <c r="B336" s="61"/>
      <c r="C336" s="62"/>
      <c r="E336" s="83"/>
      <c r="F336" s="6" t="s">
        <v>38</v>
      </c>
      <c r="G336" s="7" t="s">
        <v>10</v>
      </c>
      <c r="H336" s="7" t="s">
        <v>2</v>
      </c>
      <c r="I336" s="4" t="s">
        <v>19</v>
      </c>
      <c r="J336" s="10" t="s">
        <v>16</v>
      </c>
      <c r="K336" s="10" t="s">
        <v>81</v>
      </c>
    </row>
    <row r="337" spans="1:13" x14ac:dyDescent="0.2">
      <c r="A337" s="29" t="s">
        <v>72</v>
      </c>
      <c r="E337" s="84"/>
      <c r="F337" s="2">
        <v>0.22</v>
      </c>
      <c r="G337" s="3" t="s">
        <v>105</v>
      </c>
      <c r="H337" s="3">
        <v>8</v>
      </c>
      <c r="I337" s="5">
        <f>$B$318</f>
        <v>40</v>
      </c>
      <c r="J337" s="11" t="e">
        <f>G337*I337/H337</f>
        <v>#VALUE!</v>
      </c>
      <c r="K337" s="11" t="e">
        <f>J337*F337</f>
        <v>#VALUE!</v>
      </c>
    </row>
    <row r="338" spans="1:13" ht="15" x14ac:dyDescent="0.25">
      <c r="A338" s="30" t="s">
        <v>73</v>
      </c>
      <c r="E338" s="82" t="s">
        <v>229</v>
      </c>
      <c r="F338" s="6"/>
      <c r="G338" s="7" t="s">
        <v>92</v>
      </c>
      <c r="H338" s="7" t="s">
        <v>2</v>
      </c>
      <c r="I338" s="4" t="s">
        <v>20</v>
      </c>
      <c r="J338" s="10" t="s">
        <v>89</v>
      </c>
      <c r="K338" s="10" t="s">
        <v>90</v>
      </c>
      <c r="L338" s="10" t="s">
        <v>93</v>
      </c>
      <c r="M338" s="10" t="s">
        <v>94</v>
      </c>
    </row>
    <row r="339" spans="1:13" x14ac:dyDescent="0.2">
      <c r="E339" s="83"/>
      <c r="F339" s="2"/>
      <c r="G339" s="3">
        <v>1.5</v>
      </c>
      <c r="H339" s="3">
        <v>8</v>
      </c>
      <c r="I339" s="5">
        <f>$B$318</f>
        <v>40</v>
      </c>
      <c r="J339" s="11">
        <f>G339*I339/H339</f>
        <v>7.5</v>
      </c>
      <c r="K339" s="11">
        <f>J339/3</f>
        <v>2.5</v>
      </c>
      <c r="L339" s="11">
        <f>K339*0.5</f>
        <v>1.25</v>
      </c>
      <c r="M339" s="11">
        <f>J339/1.5</f>
        <v>5</v>
      </c>
    </row>
    <row r="340" spans="1:13" ht="15" x14ac:dyDescent="0.25">
      <c r="E340" s="83"/>
      <c r="F340" s="6"/>
      <c r="G340" s="7" t="s">
        <v>90</v>
      </c>
      <c r="H340" s="7" t="s">
        <v>2</v>
      </c>
      <c r="I340" s="4" t="s">
        <v>19</v>
      </c>
      <c r="J340" s="10" t="s">
        <v>90</v>
      </c>
      <c r="K340" s="10" t="s">
        <v>95</v>
      </c>
      <c r="L340" s="10"/>
      <c r="M340" s="10"/>
    </row>
    <row r="341" spans="1:13" x14ac:dyDescent="0.2">
      <c r="E341" s="84"/>
      <c r="F341" s="2"/>
      <c r="G341" s="3" t="s">
        <v>105</v>
      </c>
      <c r="H341" s="3">
        <v>8</v>
      </c>
      <c r="I341" s="5">
        <f>$B$318</f>
        <v>40</v>
      </c>
      <c r="J341" s="11" t="e">
        <f>G341*I341/H341</f>
        <v>#VALUE!</v>
      </c>
      <c r="K341" s="11" t="e">
        <f>J341*0.5</f>
        <v>#VALUE!</v>
      </c>
      <c r="L341" s="11"/>
      <c r="M341" s="11"/>
    </row>
    <row r="342" spans="1:13" ht="15" x14ac:dyDescent="0.25">
      <c r="E342" s="82" t="s">
        <v>35</v>
      </c>
      <c r="F342" s="6" t="s">
        <v>36</v>
      </c>
      <c r="G342" s="7" t="s">
        <v>5</v>
      </c>
      <c r="H342" s="7" t="s">
        <v>2</v>
      </c>
      <c r="I342" s="4" t="s">
        <v>19</v>
      </c>
      <c r="J342" s="10" t="s">
        <v>80</v>
      </c>
      <c r="K342" s="10" t="s">
        <v>81</v>
      </c>
    </row>
    <row r="343" spans="1:13" x14ac:dyDescent="0.2">
      <c r="E343" s="83"/>
      <c r="F343" s="2">
        <v>2.2000000000000002</v>
      </c>
      <c r="G343" s="3" t="s">
        <v>105</v>
      </c>
      <c r="H343" s="3">
        <v>8</v>
      </c>
      <c r="I343" s="5">
        <f>$B$318</f>
        <v>40</v>
      </c>
      <c r="J343" s="11" t="e">
        <f>G343*I343/H343</f>
        <v>#VALUE!</v>
      </c>
      <c r="K343" s="11" t="e">
        <f>J343*F343</f>
        <v>#VALUE!</v>
      </c>
    </row>
    <row r="344" spans="1:13" ht="15" x14ac:dyDescent="0.25">
      <c r="E344" s="83"/>
      <c r="F344" s="6" t="s">
        <v>37</v>
      </c>
      <c r="G344" s="7" t="s">
        <v>10</v>
      </c>
      <c r="H344" s="7" t="s">
        <v>2</v>
      </c>
      <c r="I344" s="4" t="s">
        <v>20</v>
      </c>
      <c r="J344" s="10" t="s">
        <v>16</v>
      </c>
      <c r="K344" s="10" t="s">
        <v>81</v>
      </c>
    </row>
    <row r="345" spans="1:13" x14ac:dyDescent="0.2">
      <c r="E345" s="84"/>
      <c r="F345" s="2">
        <v>0.22</v>
      </c>
      <c r="G345" s="3">
        <v>3</v>
      </c>
      <c r="H345" s="3">
        <v>8</v>
      </c>
      <c r="I345" s="5">
        <f>$B$318</f>
        <v>40</v>
      </c>
      <c r="J345" s="11">
        <f>G345*I345/H345</f>
        <v>15</v>
      </c>
      <c r="K345" s="11">
        <f>J345*F345</f>
        <v>3.3</v>
      </c>
    </row>
    <row r="346" spans="1:13" ht="15" x14ac:dyDescent="0.25">
      <c r="E346" s="77" t="s">
        <v>1</v>
      </c>
      <c r="F346" s="6" t="s">
        <v>7</v>
      </c>
      <c r="G346" s="7" t="s">
        <v>15</v>
      </c>
      <c r="H346" s="7" t="s">
        <v>2</v>
      </c>
      <c r="I346" s="4" t="s">
        <v>19</v>
      </c>
      <c r="J346" s="10" t="s">
        <v>77</v>
      </c>
      <c r="K346" s="10" t="s">
        <v>81</v>
      </c>
    </row>
    <row r="347" spans="1:13" x14ac:dyDescent="0.2">
      <c r="E347" s="85"/>
      <c r="F347" s="2">
        <v>0.6</v>
      </c>
      <c r="G347" s="3">
        <v>2</v>
      </c>
      <c r="H347" s="3">
        <v>8</v>
      </c>
      <c r="I347" s="5">
        <f>$B$318</f>
        <v>40</v>
      </c>
      <c r="J347" s="11">
        <f>G347*I347/H347</f>
        <v>10</v>
      </c>
      <c r="K347" s="11">
        <f>J347*F347</f>
        <v>6</v>
      </c>
    </row>
    <row r="348" spans="1:13" ht="15" x14ac:dyDescent="0.25">
      <c r="E348" s="85"/>
      <c r="F348" s="6" t="s">
        <v>9</v>
      </c>
      <c r="G348" s="7" t="s">
        <v>16</v>
      </c>
      <c r="H348" s="7" t="s">
        <v>2</v>
      </c>
      <c r="I348" s="4" t="s">
        <v>19</v>
      </c>
      <c r="J348" s="10" t="s">
        <v>16</v>
      </c>
      <c r="K348" s="10" t="s">
        <v>81</v>
      </c>
    </row>
    <row r="349" spans="1:13" x14ac:dyDescent="0.2">
      <c r="E349" s="78"/>
      <c r="F349" s="2">
        <v>0.44</v>
      </c>
      <c r="G349" s="3" t="s">
        <v>105</v>
      </c>
      <c r="H349" s="3">
        <v>8</v>
      </c>
      <c r="I349" s="5">
        <f>$B$318</f>
        <v>40</v>
      </c>
      <c r="J349" s="11" t="e">
        <f>G349*I349/H349</f>
        <v>#VALUE!</v>
      </c>
      <c r="K349" s="11" t="e">
        <f>J349*F349</f>
        <v>#VALUE!</v>
      </c>
    </row>
    <row r="350" spans="1:13" ht="15" x14ac:dyDescent="0.25">
      <c r="E350" s="77" t="s">
        <v>30</v>
      </c>
      <c r="F350" s="47" t="s">
        <v>31</v>
      </c>
      <c r="G350" s="49" t="s">
        <v>34</v>
      </c>
      <c r="H350" s="7" t="s">
        <v>2</v>
      </c>
      <c r="I350" s="4" t="s">
        <v>20</v>
      </c>
      <c r="J350" s="10" t="s">
        <v>82</v>
      </c>
      <c r="K350" s="10" t="s">
        <v>83</v>
      </c>
      <c r="L350" s="10" t="s">
        <v>81</v>
      </c>
    </row>
    <row r="351" spans="1:13" x14ac:dyDescent="0.2">
      <c r="E351" s="85"/>
      <c r="F351" s="48">
        <v>11</v>
      </c>
      <c r="G351" s="50">
        <v>1</v>
      </c>
      <c r="H351" s="3">
        <v>8</v>
      </c>
      <c r="I351" s="5">
        <f>$B$318</f>
        <v>40</v>
      </c>
      <c r="J351" s="11">
        <f>G351*I351/H351</f>
        <v>5</v>
      </c>
      <c r="K351" s="11">
        <f>J351/F351</f>
        <v>0.45454545454545453</v>
      </c>
      <c r="L351" s="11">
        <f>K351*F353</f>
        <v>5.6818181818181816E-2</v>
      </c>
    </row>
    <row r="352" spans="1:13" ht="15" x14ac:dyDescent="0.25">
      <c r="E352" s="85"/>
      <c r="F352" s="47" t="s">
        <v>32</v>
      </c>
      <c r="G352" s="49" t="s">
        <v>84</v>
      </c>
      <c r="H352" s="7" t="s">
        <v>2</v>
      </c>
      <c r="I352" s="4" t="s">
        <v>19</v>
      </c>
      <c r="J352" s="10" t="s">
        <v>49</v>
      </c>
      <c r="K352" s="10" t="s">
        <v>83</v>
      </c>
      <c r="L352" s="10" t="s">
        <v>81</v>
      </c>
    </row>
    <row r="353" spans="1:13" x14ac:dyDescent="0.2">
      <c r="E353" s="85"/>
      <c r="F353" s="48">
        <v>0.125</v>
      </c>
      <c r="G353" s="50" t="s">
        <v>105</v>
      </c>
      <c r="H353" s="3">
        <v>8</v>
      </c>
      <c r="I353" s="5">
        <f>$B$318</f>
        <v>40</v>
      </c>
      <c r="J353" s="11" t="e">
        <f>G353*I353/H353</f>
        <v>#VALUE!</v>
      </c>
      <c r="K353" s="11" t="e">
        <f>J353/F351*F357</f>
        <v>#VALUE!</v>
      </c>
      <c r="L353" s="11" t="e">
        <f>K353*F353</f>
        <v>#VALUE!</v>
      </c>
    </row>
    <row r="354" spans="1:13" ht="15" x14ac:dyDescent="0.25">
      <c r="E354" s="85"/>
      <c r="F354" s="47" t="s">
        <v>33</v>
      </c>
      <c r="G354" s="49"/>
      <c r="H354" s="7"/>
      <c r="I354" s="4"/>
      <c r="J354" s="10"/>
      <c r="K354" s="10"/>
      <c r="L354" s="10"/>
    </row>
    <row r="355" spans="1:13" x14ac:dyDescent="0.2">
      <c r="E355" s="85"/>
      <c r="F355" s="48">
        <f>0.125/11</f>
        <v>1.1363636363636364E-2</v>
      </c>
      <c r="G355" s="50"/>
      <c r="H355" s="3"/>
      <c r="I355" s="5"/>
      <c r="J355" s="11"/>
      <c r="K355" s="11"/>
      <c r="L355" s="11"/>
    </row>
    <row r="356" spans="1:13" ht="30" x14ac:dyDescent="0.25">
      <c r="E356" s="85"/>
      <c r="F356" s="47" t="s">
        <v>85</v>
      </c>
      <c r="G356" s="49"/>
      <c r="H356" s="7"/>
      <c r="I356" s="4"/>
      <c r="J356" s="10"/>
      <c r="K356" s="10"/>
      <c r="L356" s="10"/>
    </row>
    <row r="357" spans="1:13" x14ac:dyDescent="0.2">
      <c r="E357" s="78"/>
      <c r="F357" s="48">
        <v>2</v>
      </c>
      <c r="G357" s="50"/>
      <c r="H357" s="3"/>
      <c r="I357" s="5"/>
      <c r="J357" s="11"/>
      <c r="K357" s="11"/>
      <c r="L357" s="11"/>
    </row>
    <row r="358" spans="1:13" ht="15" x14ac:dyDescent="0.25">
      <c r="E358" s="77" t="s">
        <v>230</v>
      </c>
      <c r="F358" s="6" t="s">
        <v>52</v>
      </c>
      <c r="G358" s="7" t="s">
        <v>45</v>
      </c>
      <c r="H358" s="7" t="s">
        <v>2</v>
      </c>
      <c r="I358" s="4" t="s">
        <v>19</v>
      </c>
      <c r="J358" s="10" t="s">
        <v>49</v>
      </c>
      <c r="K358" s="10" t="s">
        <v>48</v>
      </c>
      <c r="L358" s="10" t="s">
        <v>45</v>
      </c>
      <c r="M358" s="10" t="s">
        <v>14</v>
      </c>
    </row>
    <row r="359" spans="1:13" x14ac:dyDescent="0.2">
      <c r="E359" s="78"/>
      <c r="F359" s="2">
        <v>0.5</v>
      </c>
      <c r="G359" s="3">
        <v>2</v>
      </c>
      <c r="H359" s="3">
        <v>8</v>
      </c>
      <c r="I359" s="5">
        <f>$B$318</f>
        <v>40</v>
      </c>
      <c r="J359" s="11">
        <f>G359*I359/H359</f>
        <v>10</v>
      </c>
      <c r="K359" s="11">
        <f>J359*F359</f>
        <v>5</v>
      </c>
      <c r="L359" s="11">
        <f>K359/0.5</f>
        <v>10</v>
      </c>
      <c r="M359" s="11">
        <f>K359/8</f>
        <v>0.625</v>
      </c>
    </row>
    <row r="360" spans="1:13" ht="15" x14ac:dyDescent="0.25">
      <c r="E360" s="77" t="s">
        <v>231</v>
      </c>
      <c r="F360" s="6" t="s">
        <v>53</v>
      </c>
      <c r="G360" s="7" t="s">
        <v>14</v>
      </c>
      <c r="H360" s="7" t="s">
        <v>2</v>
      </c>
      <c r="I360" s="4" t="s">
        <v>20</v>
      </c>
      <c r="J360" s="10" t="s">
        <v>16</v>
      </c>
      <c r="K360" s="10" t="s">
        <v>48</v>
      </c>
      <c r="L360" s="10" t="s">
        <v>46</v>
      </c>
      <c r="M360" s="10" t="s">
        <v>55</v>
      </c>
    </row>
    <row r="361" spans="1:13" x14ac:dyDescent="0.2">
      <c r="E361" s="78"/>
      <c r="F361" s="2">
        <v>8</v>
      </c>
      <c r="G361" s="3">
        <v>1</v>
      </c>
      <c r="H361" s="3">
        <v>8</v>
      </c>
      <c r="I361" s="5">
        <f>$B$318</f>
        <v>40</v>
      </c>
      <c r="J361" s="11">
        <f>G361*I361/H361</f>
        <v>5</v>
      </c>
      <c r="K361" s="11">
        <f>J361*F361</f>
        <v>40</v>
      </c>
      <c r="L361" s="11">
        <f>K361/32</f>
        <v>1.25</v>
      </c>
      <c r="M361" s="11">
        <f>K361/128</f>
        <v>0.3125</v>
      </c>
    </row>
    <row r="362" spans="1:13" ht="15" x14ac:dyDescent="0.25">
      <c r="E362" s="77" t="s">
        <v>233</v>
      </c>
      <c r="F362" s="6" t="s">
        <v>53</v>
      </c>
      <c r="G362" s="7" t="s">
        <v>14</v>
      </c>
      <c r="H362" s="7" t="s">
        <v>2</v>
      </c>
      <c r="I362" s="4" t="s">
        <v>19</v>
      </c>
      <c r="J362" s="10" t="s">
        <v>16</v>
      </c>
      <c r="K362" s="10" t="s">
        <v>48</v>
      </c>
      <c r="L362" s="10" t="s">
        <v>46</v>
      </c>
      <c r="M362" s="10" t="s">
        <v>55</v>
      </c>
    </row>
    <row r="363" spans="1:13" x14ac:dyDescent="0.2">
      <c r="E363" s="78"/>
      <c r="F363" s="2">
        <v>8</v>
      </c>
      <c r="G363" s="3">
        <v>0.25</v>
      </c>
      <c r="H363" s="3">
        <v>8</v>
      </c>
      <c r="I363" s="5">
        <f>$B$318</f>
        <v>40</v>
      </c>
      <c r="J363" s="11">
        <f>G363*I363/H363</f>
        <v>1.25</v>
      </c>
      <c r="K363" s="11">
        <f>J363*F363</f>
        <v>10</v>
      </c>
      <c r="L363" s="11">
        <f>K363/32</f>
        <v>0.3125</v>
      </c>
      <c r="M363" s="11">
        <f>K363/128</f>
        <v>7.8125E-2</v>
      </c>
    </row>
    <row r="364" spans="1:13" ht="15" x14ac:dyDescent="0.25">
      <c r="E364" s="77" t="s">
        <v>219</v>
      </c>
      <c r="F364" s="6" t="s">
        <v>53</v>
      </c>
      <c r="G364" s="7" t="s">
        <v>14</v>
      </c>
      <c r="H364" s="7" t="s">
        <v>2</v>
      </c>
      <c r="I364" s="4" t="s">
        <v>19</v>
      </c>
      <c r="J364" s="10" t="s">
        <v>16</v>
      </c>
      <c r="K364" s="10" t="s">
        <v>48</v>
      </c>
      <c r="L364" s="10" t="s">
        <v>46</v>
      </c>
      <c r="M364" s="10" t="s">
        <v>55</v>
      </c>
    </row>
    <row r="365" spans="1:13" x14ac:dyDescent="0.2">
      <c r="E365" s="78"/>
      <c r="F365" s="2">
        <v>8</v>
      </c>
      <c r="G365" s="3">
        <v>10</v>
      </c>
      <c r="H365" s="3">
        <v>8</v>
      </c>
      <c r="I365" s="5">
        <f>$B$318</f>
        <v>40</v>
      </c>
      <c r="J365" s="11">
        <f>G365*I365/H365</f>
        <v>50</v>
      </c>
      <c r="K365" s="11">
        <f>J365*F365</f>
        <v>400</v>
      </c>
      <c r="L365" s="11">
        <f>K365/32</f>
        <v>12.5</v>
      </c>
      <c r="M365" s="11">
        <f>K365/128</f>
        <v>3.125</v>
      </c>
    </row>
    <row r="367" spans="1:13" ht="42.75" customHeight="1" x14ac:dyDescent="0.25">
      <c r="A367" s="86" t="s">
        <v>238</v>
      </c>
      <c r="B367" s="87"/>
      <c r="C367" s="87"/>
      <c r="D367" s="88"/>
      <c r="E367" s="12"/>
      <c r="F367" s="8" t="s">
        <v>18</v>
      </c>
      <c r="G367" s="74" t="s">
        <v>17</v>
      </c>
      <c r="H367" s="75"/>
      <c r="I367" s="73" t="s">
        <v>4</v>
      </c>
      <c r="J367" s="74" t="s">
        <v>21</v>
      </c>
      <c r="K367" s="76"/>
      <c r="L367" s="75"/>
    </row>
    <row r="368" spans="1:13" ht="19.5" x14ac:dyDescent="0.3">
      <c r="A368" s="51" t="s">
        <v>97</v>
      </c>
      <c r="B368" s="52">
        <v>40</v>
      </c>
      <c r="E368" s="77" t="s">
        <v>0</v>
      </c>
      <c r="F368" s="6" t="s">
        <v>6</v>
      </c>
      <c r="G368" s="7" t="s">
        <v>13</v>
      </c>
      <c r="H368" s="7" t="s">
        <v>2</v>
      </c>
      <c r="I368" s="4" t="s">
        <v>19</v>
      </c>
      <c r="J368" s="10" t="s">
        <v>76</v>
      </c>
      <c r="K368" s="10" t="s">
        <v>81</v>
      </c>
    </row>
    <row r="369" spans="1:13" ht="14.25" customHeight="1" x14ac:dyDescent="0.2">
      <c r="E369" s="85"/>
      <c r="F369" s="2">
        <v>0.44</v>
      </c>
      <c r="G369" s="3">
        <v>0.5</v>
      </c>
      <c r="H369" s="3">
        <v>2</v>
      </c>
      <c r="I369" s="5">
        <f>$B$368</f>
        <v>40</v>
      </c>
      <c r="J369" s="11">
        <f>G369*I369/H369</f>
        <v>10</v>
      </c>
      <c r="K369" s="11">
        <f>J369*F369</f>
        <v>4.4000000000000004</v>
      </c>
    </row>
    <row r="370" spans="1:13" ht="15" x14ac:dyDescent="0.25">
      <c r="A370" s="79" t="s">
        <v>141</v>
      </c>
      <c r="B370" s="80"/>
      <c r="C370" s="81"/>
      <c r="E370" s="85"/>
      <c r="F370" s="6" t="s">
        <v>11</v>
      </c>
      <c r="G370" s="7" t="s">
        <v>14</v>
      </c>
      <c r="H370" s="7" t="s">
        <v>2</v>
      </c>
      <c r="I370" s="4" t="s">
        <v>20</v>
      </c>
      <c r="J370" s="10" t="s">
        <v>16</v>
      </c>
      <c r="K370" s="10" t="s">
        <v>81</v>
      </c>
    </row>
    <row r="371" spans="1:13" ht="14.25" customHeight="1" x14ac:dyDescent="0.2">
      <c r="A371" s="29" t="s">
        <v>131</v>
      </c>
      <c r="B371" s="23">
        <f>K369</f>
        <v>4.4000000000000004</v>
      </c>
      <c r="C371" s="26" t="s">
        <v>155</v>
      </c>
      <c r="E371" s="78"/>
      <c r="F371" s="2">
        <v>0.33</v>
      </c>
      <c r="G371" s="3" t="s">
        <v>105</v>
      </c>
      <c r="H371" s="3">
        <v>2</v>
      </c>
      <c r="I371" s="5">
        <f>$B$368</f>
        <v>40</v>
      </c>
      <c r="J371" s="11" t="e">
        <f>G371*I371/H371</f>
        <v>#VALUE!</v>
      </c>
      <c r="K371" s="11" t="e">
        <f>J371*F371</f>
        <v>#VALUE!</v>
      </c>
    </row>
    <row r="372" spans="1:13" ht="15" x14ac:dyDescent="0.25">
      <c r="A372" s="30" t="s">
        <v>58</v>
      </c>
      <c r="B372" s="24">
        <f>M373</f>
        <v>1.875</v>
      </c>
      <c r="C372" s="27" t="s">
        <v>155</v>
      </c>
      <c r="E372" s="77" t="s">
        <v>58</v>
      </c>
      <c r="F372" s="6" t="s">
        <v>52</v>
      </c>
      <c r="G372" s="7" t="s">
        <v>45</v>
      </c>
      <c r="H372" s="7" t="s">
        <v>2</v>
      </c>
      <c r="I372" s="4" t="s">
        <v>19</v>
      </c>
      <c r="J372" s="10" t="s">
        <v>49</v>
      </c>
      <c r="K372" s="10" t="s">
        <v>48</v>
      </c>
      <c r="L372" s="10" t="s">
        <v>59</v>
      </c>
      <c r="M372" s="10" t="s">
        <v>60</v>
      </c>
    </row>
    <row r="373" spans="1:13" x14ac:dyDescent="0.2">
      <c r="A373" s="30" t="s">
        <v>128</v>
      </c>
      <c r="B373" s="24">
        <f>K379</f>
        <v>3.5999999999999996</v>
      </c>
      <c r="C373" s="27" t="s">
        <v>155</v>
      </c>
      <c r="E373" s="85"/>
      <c r="F373" s="2">
        <v>0.5</v>
      </c>
      <c r="G373" s="3">
        <v>3</v>
      </c>
      <c r="H373" s="3">
        <v>2</v>
      </c>
      <c r="I373" s="5">
        <f>$B$368</f>
        <v>40</v>
      </c>
      <c r="J373" s="11">
        <f>G373*I373/H373</f>
        <v>60</v>
      </c>
      <c r="K373" s="11">
        <f>J373*F373</f>
        <v>30</v>
      </c>
      <c r="L373" s="11">
        <f>K373/4</f>
        <v>7.5</v>
      </c>
      <c r="M373" s="11">
        <f>K373/16</f>
        <v>1.875</v>
      </c>
    </row>
    <row r="374" spans="1:13" ht="15" x14ac:dyDescent="0.25">
      <c r="A374" s="57" t="s">
        <v>69</v>
      </c>
      <c r="B374" s="58">
        <f>K381</f>
        <v>1.25</v>
      </c>
      <c r="C374" s="59" t="s">
        <v>156</v>
      </c>
      <c r="E374" s="85"/>
      <c r="F374" s="6" t="s">
        <v>53</v>
      </c>
      <c r="G374" s="7" t="s">
        <v>14</v>
      </c>
      <c r="H374" s="7" t="s">
        <v>2</v>
      </c>
      <c r="I374" s="4" t="s">
        <v>20</v>
      </c>
      <c r="J374" s="10" t="s">
        <v>16</v>
      </c>
      <c r="K374" s="10" t="s">
        <v>48</v>
      </c>
      <c r="L374" s="10" t="s">
        <v>59</v>
      </c>
      <c r="M374" s="10" t="s">
        <v>60</v>
      </c>
    </row>
    <row r="375" spans="1:13" x14ac:dyDescent="0.2">
      <c r="A375" s="30" t="s">
        <v>189</v>
      </c>
      <c r="B375" s="24">
        <f>J385</f>
        <v>10</v>
      </c>
      <c r="C375" s="27" t="s">
        <v>156</v>
      </c>
      <c r="E375" s="78"/>
      <c r="F375" s="2">
        <v>8</v>
      </c>
      <c r="G375" s="3" t="s">
        <v>105</v>
      </c>
      <c r="H375" s="3">
        <v>2</v>
      </c>
      <c r="I375" s="5">
        <f>$B$368</f>
        <v>40</v>
      </c>
      <c r="J375" s="11" t="e">
        <f>G375*I375/H375</f>
        <v>#VALUE!</v>
      </c>
      <c r="K375" s="11" t="e">
        <f>J375*F375</f>
        <v>#VALUE!</v>
      </c>
      <c r="L375" s="11" t="e">
        <f>K375/4</f>
        <v>#VALUE!</v>
      </c>
      <c r="M375" s="11" t="e">
        <f>K375/16</f>
        <v>#VALUE!</v>
      </c>
    </row>
    <row r="376" spans="1:13" ht="15" x14ac:dyDescent="0.25">
      <c r="A376" s="41" t="s">
        <v>231</v>
      </c>
      <c r="B376" s="24">
        <f>J387</f>
        <v>5</v>
      </c>
      <c r="C376" s="27" t="s">
        <v>156</v>
      </c>
      <c r="E376" s="82" t="s">
        <v>128</v>
      </c>
      <c r="F376" s="6" t="s">
        <v>129</v>
      </c>
      <c r="G376" s="7" t="s">
        <v>5</v>
      </c>
      <c r="H376" s="7" t="s">
        <v>2</v>
      </c>
      <c r="I376" s="4" t="s">
        <v>19</v>
      </c>
      <c r="J376" s="10" t="s">
        <v>123</v>
      </c>
      <c r="K376" s="10" t="s">
        <v>81</v>
      </c>
    </row>
    <row r="377" spans="1:13" x14ac:dyDescent="0.2">
      <c r="A377" s="30" t="s">
        <v>239</v>
      </c>
      <c r="B377" s="24">
        <f>J389</f>
        <v>5</v>
      </c>
      <c r="C377" s="27" t="s">
        <v>103</v>
      </c>
      <c r="E377" s="83"/>
      <c r="F377" s="2">
        <f>1/20</f>
        <v>0.05</v>
      </c>
      <c r="G377" s="3" t="s">
        <v>105</v>
      </c>
      <c r="H377" s="3">
        <v>2</v>
      </c>
      <c r="I377" s="5">
        <f>$B$368</f>
        <v>40</v>
      </c>
      <c r="J377" s="11" t="e">
        <f>G377*I377/H377</f>
        <v>#VALUE!</v>
      </c>
      <c r="K377" s="11" t="e">
        <f>J377*F377</f>
        <v>#VALUE!</v>
      </c>
    </row>
    <row r="378" spans="1:13" ht="15" x14ac:dyDescent="0.25">
      <c r="A378" s="30" t="s">
        <v>241</v>
      </c>
      <c r="B378" s="24">
        <f>K391</f>
        <v>7.5</v>
      </c>
      <c r="C378" s="27" t="s">
        <v>155</v>
      </c>
      <c r="E378" s="83"/>
      <c r="F378" s="6" t="s">
        <v>23</v>
      </c>
      <c r="G378" s="7" t="s">
        <v>10</v>
      </c>
      <c r="H378" s="7" t="s">
        <v>2</v>
      </c>
      <c r="I378" s="4" t="s">
        <v>20</v>
      </c>
      <c r="J378" s="10" t="s">
        <v>16</v>
      </c>
      <c r="K378" s="10" t="s">
        <v>81</v>
      </c>
    </row>
    <row r="379" spans="1:13" x14ac:dyDescent="0.2">
      <c r="E379" s="84"/>
      <c r="F379" s="2">
        <v>0.18</v>
      </c>
      <c r="G379" s="3">
        <v>1</v>
      </c>
      <c r="H379" s="3">
        <v>2</v>
      </c>
      <c r="I379" s="5">
        <f>$B$368</f>
        <v>40</v>
      </c>
      <c r="J379" s="11">
        <f>G379*I379/H379</f>
        <v>20</v>
      </c>
      <c r="K379" s="11">
        <f>J379*F379</f>
        <v>3.5999999999999996</v>
      </c>
    </row>
    <row r="380" spans="1:13" ht="15.75" x14ac:dyDescent="0.25">
      <c r="A380" s="38"/>
      <c r="E380" s="77" t="s">
        <v>69</v>
      </c>
      <c r="F380" s="6"/>
      <c r="G380" s="7" t="s">
        <v>45</v>
      </c>
      <c r="H380" s="7" t="s">
        <v>2</v>
      </c>
      <c r="I380" s="4" t="s">
        <v>19</v>
      </c>
      <c r="J380" s="10" t="s">
        <v>49</v>
      </c>
      <c r="K380" s="10" t="s">
        <v>16</v>
      </c>
      <c r="L380" s="10" t="s">
        <v>75</v>
      </c>
    </row>
    <row r="381" spans="1:13" ht="15.75" x14ac:dyDescent="0.2">
      <c r="A381" s="38"/>
      <c r="E381" s="85"/>
      <c r="F381" s="2"/>
      <c r="G381" s="3">
        <v>1</v>
      </c>
      <c r="H381" s="3">
        <v>2</v>
      </c>
      <c r="I381" s="5">
        <f>$B$368</f>
        <v>40</v>
      </c>
      <c r="J381" s="11">
        <f>G381*I381/H381</f>
        <v>20</v>
      </c>
      <c r="K381" s="11">
        <f>J381*0.0625</f>
        <v>1.25</v>
      </c>
      <c r="L381" s="11">
        <f>K381*0.2656</f>
        <v>0.33200000000000002</v>
      </c>
    </row>
    <row r="382" spans="1:13" ht="15" x14ac:dyDescent="0.25">
      <c r="E382" s="85"/>
      <c r="F382" s="6"/>
      <c r="G382" s="7" t="s">
        <v>14</v>
      </c>
      <c r="H382" s="7" t="s">
        <v>2</v>
      </c>
      <c r="I382" s="4" t="s">
        <v>20</v>
      </c>
      <c r="J382" s="10" t="s">
        <v>16</v>
      </c>
      <c r="K382" s="10" t="s">
        <v>75</v>
      </c>
      <c r="L382" s="10"/>
    </row>
    <row r="383" spans="1:13" x14ac:dyDescent="0.2">
      <c r="E383" s="78"/>
      <c r="F383" s="2"/>
      <c r="G383" s="3" t="s">
        <v>105</v>
      </c>
      <c r="H383" s="3">
        <v>2</v>
      </c>
      <c r="I383" s="5">
        <f>$B$368</f>
        <v>40</v>
      </c>
      <c r="J383" s="11" t="e">
        <f>G383*I383/H383</f>
        <v>#VALUE!</v>
      </c>
      <c r="K383" s="11" t="e">
        <f>J383*0.2656</f>
        <v>#VALUE!</v>
      </c>
      <c r="L383" s="11"/>
    </row>
    <row r="384" spans="1:13" ht="15" x14ac:dyDescent="0.25">
      <c r="E384" s="77" t="s">
        <v>196</v>
      </c>
      <c r="F384" s="6" t="s">
        <v>53</v>
      </c>
      <c r="G384" s="7" t="s">
        <v>14</v>
      </c>
      <c r="H384" s="7" t="s">
        <v>2</v>
      </c>
      <c r="I384" s="4" t="s">
        <v>19</v>
      </c>
      <c r="J384" s="10" t="s">
        <v>16</v>
      </c>
      <c r="K384" s="10" t="s">
        <v>48</v>
      </c>
      <c r="L384" s="10" t="s">
        <v>46</v>
      </c>
      <c r="M384" s="10" t="s">
        <v>55</v>
      </c>
    </row>
    <row r="385" spans="5:13" x14ac:dyDescent="0.2">
      <c r="E385" s="78"/>
      <c r="F385" s="2">
        <v>8</v>
      </c>
      <c r="G385" s="3">
        <v>0.5</v>
      </c>
      <c r="H385" s="3">
        <v>2</v>
      </c>
      <c r="I385" s="5">
        <f>$B$368</f>
        <v>40</v>
      </c>
      <c r="J385" s="11">
        <f>G385*I385/H385</f>
        <v>10</v>
      </c>
      <c r="K385" s="11">
        <f>J385*F385</f>
        <v>80</v>
      </c>
      <c r="L385" s="11">
        <f>K385/32</f>
        <v>2.5</v>
      </c>
      <c r="M385" s="11">
        <f>K385/128</f>
        <v>0.625</v>
      </c>
    </row>
    <row r="386" spans="5:13" ht="15" x14ac:dyDescent="0.25">
      <c r="E386" s="77" t="s">
        <v>231</v>
      </c>
      <c r="F386" s="6" t="s">
        <v>53</v>
      </c>
      <c r="G386" s="7" t="s">
        <v>14</v>
      </c>
      <c r="H386" s="7" t="s">
        <v>2</v>
      </c>
      <c r="I386" s="4" t="s">
        <v>20</v>
      </c>
      <c r="J386" s="10" t="s">
        <v>16</v>
      </c>
      <c r="K386" s="10" t="s">
        <v>48</v>
      </c>
      <c r="L386" s="10" t="s">
        <v>46</v>
      </c>
      <c r="M386" s="10" t="s">
        <v>55</v>
      </c>
    </row>
    <row r="387" spans="5:13" x14ac:dyDescent="0.2">
      <c r="E387" s="78"/>
      <c r="F387" s="2">
        <v>8</v>
      </c>
      <c r="G387" s="3">
        <v>0.25</v>
      </c>
      <c r="H387" s="3">
        <v>2</v>
      </c>
      <c r="I387" s="5">
        <f>$B$368</f>
        <v>40</v>
      </c>
      <c r="J387" s="11">
        <f>G387*I387/H387</f>
        <v>5</v>
      </c>
      <c r="K387" s="11">
        <f>J387*F387</f>
        <v>40</v>
      </c>
      <c r="L387" s="11">
        <f>K387/32</f>
        <v>1.25</v>
      </c>
      <c r="M387" s="11">
        <f>K387/128</f>
        <v>0.3125</v>
      </c>
    </row>
    <row r="388" spans="5:13" ht="15" x14ac:dyDescent="0.25">
      <c r="E388" s="77" t="s">
        <v>240</v>
      </c>
      <c r="F388" s="6"/>
      <c r="G388" s="7" t="s">
        <v>118</v>
      </c>
      <c r="H388" s="7" t="s">
        <v>2</v>
      </c>
      <c r="I388" s="4" t="s">
        <v>19</v>
      </c>
      <c r="J388" s="10" t="s">
        <v>118</v>
      </c>
    </row>
    <row r="389" spans="5:13" x14ac:dyDescent="0.2">
      <c r="E389" s="78"/>
      <c r="F389" s="2"/>
      <c r="G389" s="3">
        <v>0.25</v>
      </c>
      <c r="H389" s="3">
        <v>2</v>
      </c>
      <c r="I389" s="5">
        <f>$B$368</f>
        <v>40</v>
      </c>
      <c r="J389" s="11">
        <f>G389*I389/H389</f>
        <v>5</v>
      </c>
    </row>
    <row r="390" spans="5:13" ht="15" x14ac:dyDescent="0.25">
      <c r="E390" s="77" t="s">
        <v>242</v>
      </c>
      <c r="F390" s="6"/>
      <c r="G390" s="7" t="s">
        <v>108</v>
      </c>
      <c r="H390" s="7" t="s">
        <v>2</v>
      </c>
      <c r="I390" s="4" t="s">
        <v>20</v>
      </c>
      <c r="J390" s="10" t="s">
        <v>108</v>
      </c>
      <c r="K390" s="10" t="s">
        <v>60</v>
      </c>
    </row>
    <row r="391" spans="5:13" x14ac:dyDescent="0.2">
      <c r="E391" s="78"/>
      <c r="F391" s="2"/>
      <c r="G391" s="3">
        <v>3</v>
      </c>
      <c r="H391" s="3">
        <v>1</v>
      </c>
      <c r="I391" s="5">
        <f>$B$368</f>
        <v>40</v>
      </c>
      <c r="J391" s="11">
        <f>G391*I391/H391</f>
        <v>120</v>
      </c>
      <c r="K391" s="11">
        <f>J391/16</f>
        <v>7.5</v>
      </c>
    </row>
  </sheetData>
  <mergeCells count="163">
    <mergeCell ref="G367:H367"/>
    <mergeCell ref="J367:L367"/>
    <mergeCell ref="E368:E371"/>
    <mergeCell ref="E372:E375"/>
    <mergeCell ref="A370:C370"/>
    <mergeCell ref="E376:E379"/>
    <mergeCell ref="E204:E205"/>
    <mergeCell ref="A60:C60"/>
    <mergeCell ref="A116:C116"/>
    <mergeCell ref="A148:C148"/>
    <mergeCell ref="A182:C182"/>
    <mergeCell ref="E184:E187"/>
    <mergeCell ref="E188:E189"/>
    <mergeCell ref="E190:E193"/>
    <mergeCell ref="E194:E197"/>
    <mergeCell ref="E198:E199"/>
    <mergeCell ref="E176:E177"/>
    <mergeCell ref="A179:D179"/>
    <mergeCell ref="E146:E147"/>
    <mergeCell ref="A145:D145"/>
    <mergeCell ref="E122:E123"/>
    <mergeCell ref="A111:D112"/>
    <mergeCell ref="A113:D113"/>
    <mergeCell ref="E102:E105"/>
    <mergeCell ref="E106:E109"/>
    <mergeCell ref="E98:E101"/>
    <mergeCell ref="G179:H179"/>
    <mergeCell ref="J179:L179"/>
    <mergeCell ref="E180:E183"/>
    <mergeCell ref="E156:E157"/>
    <mergeCell ref="E158:E165"/>
    <mergeCell ref="E166:E169"/>
    <mergeCell ref="E170:E173"/>
    <mergeCell ref="E174:E175"/>
    <mergeCell ref="E200:E203"/>
    <mergeCell ref="J145:L145"/>
    <mergeCell ref="E148:E149"/>
    <mergeCell ref="E150:E153"/>
    <mergeCell ref="E154:E155"/>
    <mergeCell ref="E138:E139"/>
    <mergeCell ref="E140:E143"/>
    <mergeCell ref="G145:H145"/>
    <mergeCell ref="G113:H113"/>
    <mergeCell ref="J113:K113"/>
    <mergeCell ref="E114:E121"/>
    <mergeCell ref="E124:E125"/>
    <mergeCell ref="E126:E129"/>
    <mergeCell ref="E130:E133"/>
    <mergeCell ref="E134:E137"/>
    <mergeCell ref="G77:H77"/>
    <mergeCell ref="J77:K77"/>
    <mergeCell ref="E78:E81"/>
    <mergeCell ref="E82:E85"/>
    <mergeCell ref="A77:D77"/>
    <mergeCell ref="A57:D57"/>
    <mergeCell ref="E86:E89"/>
    <mergeCell ref="E90:E93"/>
    <mergeCell ref="E94:E95"/>
    <mergeCell ref="A80:C80"/>
    <mergeCell ref="E62:E65"/>
    <mergeCell ref="E66:E69"/>
    <mergeCell ref="E70:E71"/>
    <mergeCell ref="E72:E73"/>
    <mergeCell ref="E74:E75"/>
    <mergeCell ref="E30:E33"/>
    <mergeCell ref="E46:E47"/>
    <mergeCell ref="E48:E49"/>
    <mergeCell ref="E50:E51"/>
    <mergeCell ref="E34:E35"/>
    <mergeCell ref="E36:E37"/>
    <mergeCell ref="E38:E41"/>
    <mergeCell ref="E42:E45"/>
    <mergeCell ref="E96:E97"/>
    <mergeCell ref="A207:D208"/>
    <mergeCell ref="A209:D209"/>
    <mergeCell ref="G209:H209"/>
    <mergeCell ref="J209:L209"/>
    <mergeCell ref="E210:E211"/>
    <mergeCell ref="A1:D2"/>
    <mergeCell ref="A55:D56"/>
    <mergeCell ref="G57:H57"/>
    <mergeCell ref="J57:K57"/>
    <mergeCell ref="E58:E61"/>
    <mergeCell ref="E26:E27"/>
    <mergeCell ref="E52:E53"/>
    <mergeCell ref="E12:E15"/>
    <mergeCell ref="E16:E23"/>
    <mergeCell ref="E24:E25"/>
    <mergeCell ref="A3:D3"/>
    <mergeCell ref="A29:D29"/>
    <mergeCell ref="G3:H3"/>
    <mergeCell ref="J3:M3"/>
    <mergeCell ref="E4:E7"/>
    <mergeCell ref="A6:C6"/>
    <mergeCell ref="E8:E11"/>
    <mergeCell ref="G29:H29"/>
    <mergeCell ref="J29:M29"/>
    <mergeCell ref="A212:C212"/>
    <mergeCell ref="E230:E231"/>
    <mergeCell ref="A233:D233"/>
    <mergeCell ref="G233:H233"/>
    <mergeCell ref="J233:L233"/>
    <mergeCell ref="E212:E215"/>
    <mergeCell ref="E216:E219"/>
    <mergeCell ref="E220:E223"/>
    <mergeCell ref="E224:E227"/>
    <mergeCell ref="E228:E229"/>
    <mergeCell ref="A263:D264"/>
    <mergeCell ref="A265:D265"/>
    <mergeCell ref="G265:H265"/>
    <mergeCell ref="J265:L265"/>
    <mergeCell ref="E246:E249"/>
    <mergeCell ref="E250:E253"/>
    <mergeCell ref="E258:E261"/>
    <mergeCell ref="E254:E257"/>
    <mergeCell ref="A236:C236"/>
    <mergeCell ref="E234:E237"/>
    <mergeCell ref="E238:E241"/>
    <mergeCell ref="E242:E243"/>
    <mergeCell ref="E244:E245"/>
    <mergeCell ref="A291:D291"/>
    <mergeCell ref="G291:H291"/>
    <mergeCell ref="J291:L291"/>
    <mergeCell ref="E292:E293"/>
    <mergeCell ref="E284:E287"/>
    <mergeCell ref="E288:E289"/>
    <mergeCell ref="A268:C268"/>
    <mergeCell ref="E266:E267"/>
    <mergeCell ref="E268:E271"/>
    <mergeCell ref="E272:E279"/>
    <mergeCell ref="E280:E281"/>
    <mergeCell ref="E282:E283"/>
    <mergeCell ref="J317:L317"/>
    <mergeCell ref="E318:E321"/>
    <mergeCell ref="E322:E325"/>
    <mergeCell ref="E326:E329"/>
    <mergeCell ref="E330:E333"/>
    <mergeCell ref="E312:E313"/>
    <mergeCell ref="A294:C294"/>
    <mergeCell ref="A315:D316"/>
    <mergeCell ref="A317:D317"/>
    <mergeCell ref="G317:H317"/>
    <mergeCell ref="E294:E297"/>
    <mergeCell ref="E298:E299"/>
    <mergeCell ref="E300:E303"/>
    <mergeCell ref="E304:E307"/>
    <mergeCell ref="E308:E311"/>
    <mergeCell ref="E390:E391"/>
    <mergeCell ref="E358:E359"/>
    <mergeCell ref="E360:E361"/>
    <mergeCell ref="A321:C321"/>
    <mergeCell ref="E362:E363"/>
    <mergeCell ref="E334:E337"/>
    <mergeCell ref="E338:E341"/>
    <mergeCell ref="E342:E345"/>
    <mergeCell ref="E346:E349"/>
    <mergeCell ref="E350:E357"/>
    <mergeCell ref="E380:E383"/>
    <mergeCell ref="E384:E385"/>
    <mergeCell ref="E386:E387"/>
    <mergeCell ref="E388:E389"/>
    <mergeCell ref="E364:E365"/>
    <mergeCell ref="A367:D36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04" zoomScale="85" zoomScaleNormal="85" workbookViewId="0">
      <selection activeCell="E123" sqref="E123:E126"/>
    </sheetView>
  </sheetViews>
  <sheetFormatPr defaultRowHeight="14.25" x14ac:dyDescent="0.2"/>
  <cols>
    <col min="1" max="1" width="25.5703125" style="1" customWidth="1"/>
    <col min="2" max="2" width="31" style="1" bestFit="1" customWidth="1"/>
    <col min="3" max="3" width="18.140625" style="1" bestFit="1" customWidth="1"/>
    <col min="4" max="4" width="32.85546875" style="1" customWidth="1"/>
    <col min="5" max="5" width="13.85546875" style="1" customWidth="1"/>
    <col min="6" max="6" width="16.28515625" style="1" bestFit="1" customWidth="1"/>
    <col min="7" max="8" width="13.7109375" style="1" bestFit="1" customWidth="1"/>
    <col min="9" max="9" width="16.85546875" style="1" bestFit="1" customWidth="1"/>
    <col min="10" max="16384" width="9.140625" style="1"/>
  </cols>
  <sheetData>
    <row r="1" spans="1:9" ht="19.5" x14ac:dyDescent="0.3">
      <c r="A1" s="105" t="s">
        <v>19</v>
      </c>
    </row>
    <row r="2" spans="1:9" ht="18.75" x14ac:dyDescent="0.25">
      <c r="A2" s="106">
        <v>40</v>
      </c>
    </row>
    <row r="3" spans="1:9" ht="45.75" customHeight="1" x14ac:dyDescent="0.2">
      <c r="A3" s="43" t="s">
        <v>63</v>
      </c>
      <c r="B3" s="8" t="s">
        <v>42</v>
      </c>
      <c r="C3" s="74" t="s">
        <v>57</v>
      </c>
      <c r="D3" s="75"/>
      <c r="E3" s="9" t="s">
        <v>4</v>
      </c>
      <c r="F3" s="74" t="s">
        <v>56</v>
      </c>
      <c r="G3" s="76"/>
      <c r="H3" s="76"/>
      <c r="I3" s="75"/>
    </row>
    <row r="4" spans="1:9" ht="15" x14ac:dyDescent="0.25">
      <c r="A4" s="77" t="s">
        <v>39</v>
      </c>
      <c r="B4" s="6" t="s">
        <v>51</v>
      </c>
      <c r="C4" s="7" t="s">
        <v>44</v>
      </c>
      <c r="D4" s="7" t="s">
        <v>2</v>
      </c>
      <c r="E4" s="4" t="s">
        <v>19</v>
      </c>
      <c r="F4" s="10" t="s">
        <v>47</v>
      </c>
      <c r="G4" s="10" t="s">
        <v>48</v>
      </c>
      <c r="H4" s="10" t="s">
        <v>45</v>
      </c>
      <c r="I4" s="10" t="s">
        <v>14</v>
      </c>
    </row>
    <row r="5" spans="1:9" x14ac:dyDescent="0.2">
      <c r="A5" s="78"/>
      <c r="B5" s="2">
        <f>1/6</f>
        <v>0.16666666666666666</v>
      </c>
      <c r="C5" s="3">
        <v>1</v>
      </c>
      <c r="D5" s="3">
        <v>4</v>
      </c>
      <c r="E5" s="5">
        <f>$A$2</f>
        <v>40</v>
      </c>
      <c r="F5" s="11">
        <f>C5*E5/D5</f>
        <v>10</v>
      </c>
      <c r="G5" s="11">
        <f>F5*B5</f>
        <v>1.6666666666666665</v>
      </c>
      <c r="H5" s="11">
        <f>G5/0.5</f>
        <v>3.333333333333333</v>
      </c>
      <c r="I5" s="11">
        <f>G5/8</f>
        <v>0.20833333333333331</v>
      </c>
    </row>
    <row r="6" spans="1:9" ht="15" x14ac:dyDescent="0.25">
      <c r="A6" s="77" t="s">
        <v>40</v>
      </c>
      <c r="B6" s="6" t="s">
        <v>52</v>
      </c>
      <c r="C6" s="7" t="s">
        <v>45</v>
      </c>
      <c r="D6" s="7" t="s">
        <v>2</v>
      </c>
      <c r="E6" s="4" t="s">
        <v>19</v>
      </c>
      <c r="F6" s="10" t="s">
        <v>49</v>
      </c>
      <c r="G6" s="10" t="s">
        <v>48</v>
      </c>
      <c r="H6" s="10" t="s">
        <v>45</v>
      </c>
      <c r="I6" s="10" t="s">
        <v>14</v>
      </c>
    </row>
    <row r="7" spans="1:9" x14ac:dyDescent="0.2">
      <c r="A7" s="78"/>
      <c r="B7" s="2">
        <v>0.5</v>
      </c>
      <c r="C7" s="3">
        <v>1</v>
      </c>
      <c r="D7" s="3">
        <v>4</v>
      </c>
      <c r="E7" s="5">
        <f>$A$2</f>
        <v>40</v>
      </c>
      <c r="F7" s="11">
        <f>C7*E7/D7</f>
        <v>10</v>
      </c>
      <c r="G7" s="11">
        <f>F7*B7</f>
        <v>5</v>
      </c>
      <c r="H7" s="11">
        <f>G7/0.5</f>
        <v>10</v>
      </c>
      <c r="I7" s="11">
        <f>G7/8</f>
        <v>0.625</v>
      </c>
    </row>
    <row r="8" spans="1:9" ht="15" x14ac:dyDescent="0.25">
      <c r="A8" s="77" t="s">
        <v>41</v>
      </c>
      <c r="B8" s="6" t="s">
        <v>53</v>
      </c>
      <c r="C8" s="7" t="s">
        <v>14</v>
      </c>
      <c r="D8" s="7" t="s">
        <v>2</v>
      </c>
      <c r="E8" s="4" t="s">
        <v>19</v>
      </c>
      <c r="F8" s="10" t="s">
        <v>16</v>
      </c>
      <c r="G8" s="10" t="s">
        <v>48</v>
      </c>
      <c r="H8" s="10" t="s">
        <v>46</v>
      </c>
      <c r="I8" s="10" t="s">
        <v>55</v>
      </c>
    </row>
    <row r="9" spans="1:9" x14ac:dyDescent="0.2">
      <c r="A9" s="78"/>
      <c r="B9" s="2">
        <v>8</v>
      </c>
      <c r="C9" s="3">
        <v>1</v>
      </c>
      <c r="D9" s="3">
        <v>4</v>
      </c>
      <c r="E9" s="5">
        <f>$A$2</f>
        <v>40</v>
      </c>
      <c r="F9" s="11">
        <f>C9*E9/D9</f>
        <v>10</v>
      </c>
      <c r="G9" s="11">
        <f>F9*B9</f>
        <v>80</v>
      </c>
      <c r="H9" s="11">
        <f>G9/32</f>
        <v>2.5</v>
      </c>
      <c r="I9" s="11">
        <f>G9/128</f>
        <v>0.625</v>
      </c>
    </row>
    <row r="10" spans="1:9" ht="15" x14ac:dyDescent="0.25">
      <c r="A10" s="77" t="s">
        <v>43</v>
      </c>
      <c r="B10" s="6" t="s">
        <v>54</v>
      </c>
      <c r="C10" s="7" t="s">
        <v>46</v>
      </c>
      <c r="D10" s="7" t="s">
        <v>2</v>
      </c>
      <c r="E10" s="4" t="s">
        <v>19</v>
      </c>
      <c r="F10" s="10" t="s">
        <v>50</v>
      </c>
      <c r="G10" s="10" t="s">
        <v>48</v>
      </c>
      <c r="H10" s="10" t="s">
        <v>55</v>
      </c>
      <c r="I10" s="10"/>
    </row>
    <row r="11" spans="1:9" x14ac:dyDescent="0.2">
      <c r="A11" s="78"/>
      <c r="B11" s="2">
        <v>32</v>
      </c>
      <c r="C11" s="3">
        <v>1</v>
      </c>
      <c r="D11" s="3">
        <v>4</v>
      </c>
      <c r="E11" s="5">
        <f>$A$2</f>
        <v>40</v>
      </c>
      <c r="F11" s="11">
        <f>C11*E11/D11</f>
        <v>10</v>
      </c>
      <c r="G11" s="11">
        <f>F11*B11</f>
        <v>320</v>
      </c>
      <c r="H11" s="11">
        <f>G11/128</f>
        <v>2.5</v>
      </c>
      <c r="I11" s="11"/>
    </row>
    <row r="12" spans="1:9" ht="31.5" customHeight="1" x14ac:dyDescent="0.2">
      <c r="A12" s="44" t="s">
        <v>58</v>
      </c>
      <c r="B12" s="8" t="s">
        <v>42</v>
      </c>
      <c r="C12" s="74" t="s">
        <v>57</v>
      </c>
      <c r="D12" s="75"/>
      <c r="E12" s="9" t="s">
        <v>4</v>
      </c>
      <c r="F12" s="74" t="s">
        <v>56</v>
      </c>
      <c r="G12" s="76"/>
      <c r="H12" s="76"/>
      <c r="I12" s="75"/>
    </row>
    <row r="13" spans="1:9" ht="15" x14ac:dyDescent="0.25">
      <c r="A13" s="77" t="s">
        <v>58</v>
      </c>
      <c r="B13" s="6" t="s">
        <v>52</v>
      </c>
      <c r="C13" s="7" t="s">
        <v>45</v>
      </c>
      <c r="D13" s="7" t="s">
        <v>2</v>
      </c>
      <c r="E13" s="4" t="s">
        <v>19</v>
      </c>
      <c r="F13" s="10" t="s">
        <v>49</v>
      </c>
      <c r="G13" s="10" t="s">
        <v>48</v>
      </c>
      <c r="H13" s="10" t="s">
        <v>59</v>
      </c>
      <c r="I13" s="10" t="s">
        <v>60</v>
      </c>
    </row>
    <row r="14" spans="1:9" ht="14.25" customHeight="1" x14ac:dyDescent="0.2">
      <c r="A14" s="85"/>
      <c r="B14" s="2">
        <v>0.5</v>
      </c>
      <c r="C14" s="3">
        <v>1</v>
      </c>
      <c r="D14" s="3">
        <v>4</v>
      </c>
      <c r="E14" s="5">
        <f>$A$2</f>
        <v>40</v>
      </c>
      <c r="F14" s="11">
        <f>C14*E14/D14</f>
        <v>10</v>
      </c>
      <c r="G14" s="11">
        <f>F14*B14</f>
        <v>5</v>
      </c>
      <c r="H14" s="11">
        <f>G14/4</f>
        <v>1.25</v>
      </c>
      <c r="I14" s="11">
        <f>G14/16</f>
        <v>0.3125</v>
      </c>
    </row>
    <row r="15" spans="1:9" ht="15" x14ac:dyDescent="0.25">
      <c r="A15" s="85"/>
      <c r="B15" s="6" t="s">
        <v>53</v>
      </c>
      <c r="C15" s="7" t="s">
        <v>14</v>
      </c>
      <c r="D15" s="7" t="s">
        <v>2</v>
      </c>
      <c r="E15" s="4" t="s">
        <v>19</v>
      </c>
      <c r="F15" s="10" t="s">
        <v>16</v>
      </c>
      <c r="G15" s="10" t="s">
        <v>48</v>
      </c>
      <c r="H15" s="10" t="s">
        <v>59</v>
      </c>
      <c r="I15" s="10" t="s">
        <v>60</v>
      </c>
    </row>
    <row r="16" spans="1:9" x14ac:dyDescent="0.2">
      <c r="A16" s="78"/>
      <c r="B16" s="2">
        <v>8</v>
      </c>
      <c r="C16" s="3">
        <v>1</v>
      </c>
      <c r="D16" s="3">
        <v>4</v>
      </c>
      <c r="E16" s="5">
        <f>$A$2</f>
        <v>40</v>
      </c>
      <c r="F16" s="11">
        <f>C16*E16/D16</f>
        <v>10</v>
      </c>
      <c r="G16" s="11">
        <f>F16*B16</f>
        <v>80</v>
      </c>
      <c r="H16" s="11">
        <f>G16/4</f>
        <v>20</v>
      </c>
      <c r="I16" s="11">
        <f>G16/16</f>
        <v>5</v>
      </c>
    </row>
    <row r="17" spans="1:8" ht="34.5" customHeight="1" x14ac:dyDescent="0.2">
      <c r="A17" s="43" t="s">
        <v>158</v>
      </c>
      <c r="B17" s="8"/>
      <c r="C17" s="74" t="s">
        <v>57</v>
      </c>
      <c r="D17" s="75"/>
      <c r="E17" s="9" t="s">
        <v>4</v>
      </c>
      <c r="F17" s="74" t="s">
        <v>21</v>
      </c>
      <c r="G17" s="76"/>
      <c r="H17" s="75"/>
    </row>
    <row r="18" spans="1:8" ht="15" x14ac:dyDescent="0.25">
      <c r="A18" s="82" t="s">
        <v>158</v>
      </c>
      <c r="B18" s="6"/>
      <c r="C18" s="7" t="s">
        <v>44</v>
      </c>
      <c r="D18" s="7" t="s">
        <v>2</v>
      </c>
      <c r="E18" s="4" t="s">
        <v>19</v>
      </c>
      <c r="F18" s="10" t="s">
        <v>44</v>
      </c>
      <c r="G18" s="10" t="s">
        <v>45</v>
      </c>
      <c r="H18" s="10" t="s">
        <v>14</v>
      </c>
    </row>
    <row r="19" spans="1:8" x14ac:dyDescent="0.2">
      <c r="A19" s="83"/>
      <c r="B19" s="2"/>
      <c r="C19" s="3">
        <v>1</v>
      </c>
      <c r="D19" s="3">
        <v>4</v>
      </c>
      <c r="E19" s="5">
        <f>$A$2</f>
        <v>40</v>
      </c>
      <c r="F19" s="11">
        <f>C19*E19/D19</f>
        <v>10</v>
      </c>
      <c r="G19" s="11">
        <f>F19/3</f>
        <v>3.3333333333333335</v>
      </c>
      <c r="H19" s="11">
        <f>0.0625*G19</f>
        <v>0.20833333333333334</v>
      </c>
    </row>
    <row r="20" spans="1:8" ht="15" x14ac:dyDescent="0.25">
      <c r="A20" s="83"/>
      <c r="B20" s="6"/>
      <c r="C20" s="7" t="s">
        <v>45</v>
      </c>
      <c r="D20" s="7" t="s">
        <v>2</v>
      </c>
      <c r="E20" s="4" t="s">
        <v>19</v>
      </c>
      <c r="F20" s="10" t="s">
        <v>45</v>
      </c>
      <c r="G20" s="10" t="s">
        <v>14</v>
      </c>
      <c r="H20" s="10"/>
    </row>
    <row r="21" spans="1:8" x14ac:dyDescent="0.2">
      <c r="A21" s="83"/>
      <c r="B21" s="2"/>
      <c r="C21" s="3">
        <v>1</v>
      </c>
      <c r="D21" s="3">
        <v>4</v>
      </c>
      <c r="E21" s="5">
        <f>$A$2</f>
        <v>40</v>
      </c>
      <c r="F21" s="11">
        <f>C21*E21/D21</f>
        <v>10</v>
      </c>
      <c r="G21" s="11">
        <f>0.0625*F21</f>
        <v>0.625</v>
      </c>
      <c r="H21" s="11"/>
    </row>
    <row r="22" spans="1:8" ht="15" x14ac:dyDescent="0.25">
      <c r="A22" s="83"/>
      <c r="B22" s="6"/>
      <c r="C22" s="7" t="s">
        <v>61</v>
      </c>
      <c r="D22" s="7" t="s">
        <v>2</v>
      </c>
      <c r="E22" s="4" t="s">
        <v>20</v>
      </c>
      <c r="F22" s="10" t="s">
        <v>16</v>
      </c>
      <c r="G22" s="10"/>
      <c r="H22" s="10"/>
    </row>
    <row r="23" spans="1:8" x14ac:dyDescent="0.2">
      <c r="A23" s="84"/>
      <c r="B23" s="2"/>
      <c r="C23" s="3">
        <v>1</v>
      </c>
      <c r="D23" s="3">
        <v>4</v>
      </c>
      <c r="E23" s="5">
        <f>$A$2</f>
        <v>40</v>
      </c>
      <c r="F23" s="11">
        <f>C23*E23/D23</f>
        <v>10</v>
      </c>
      <c r="G23" s="11"/>
      <c r="H23" s="11"/>
    </row>
    <row r="24" spans="1:8" ht="28.5" x14ac:dyDescent="0.2">
      <c r="A24" s="43" t="s">
        <v>64</v>
      </c>
      <c r="B24" s="8"/>
      <c r="C24" s="74" t="s">
        <v>67</v>
      </c>
      <c r="D24" s="75"/>
      <c r="E24" s="9" t="s">
        <v>4</v>
      </c>
      <c r="F24" s="74" t="s">
        <v>21</v>
      </c>
      <c r="G24" s="76"/>
      <c r="H24" s="75"/>
    </row>
    <row r="25" spans="1:8" ht="15" x14ac:dyDescent="0.25">
      <c r="A25" s="82" t="s">
        <v>62</v>
      </c>
      <c r="B25" s="6"/>
      <c r="C25" s="7" t="s">
        <v>45</v>
      </c>
      <c r="D25" s="7" t="s">
        <v>2</v>
      </c>
      <c r="E25" s="4" t="s">
        <v>19</v>
      </c>
      <c r="F25" s="10" t="s">
        <v>45</v>
      </c>
      <c r="G25" s="10" t="s">
        <v>16</v>
      </c>
      <c r="H25" s="10" t="s">
        <v>74</v>
      </c>
    </row>
    <row r="26" spans="1:8" x14ac:dyDescent="0.2">
      <c r="A26" s="83"/>
      <c r="B26" s="2"/>
      <c r="C26" s="3">
        <v>1</v>
      </c>
      <c r="D26" s="3">
        <v>4</v>
      </c>
      <c r="E26" s="5">
        <f>$A$2</f>
        <v>40</v>
      </c>
      <c r="F26" s="11">
        <f>C26*E26/D26</f>
        <v>10</v>
      </c>
      <c r="G26" s="11">
        <f>F26*0.0625</f>
        <v>0.625</v>
      </c>
      <c r="H26" s="11">
        <f>G26/1</f>
        <v>0.625</v>
      </c>
    </row>
    <row r="27" spans="1:8" ht="15" x14ac:dyDescent="0.25">
      <c r="A27" s="83"/>
      <c r="B27" s="6"/>
      <c r="C27" s="7" t="s">
        <v>14</v>
      </c>
      <c r="D27" s="7" t="s">
        <v>2</v>
      </c>
      <c r="E27" s="4" t="s">
        <v>20</v>
      </c>
      <c r="F27" s="10"/>
      <c r="G27" s="10" t="s">
        <v>16</v>
      </c>
      <c r="H27" s="10" t="s">
        <v>74</v>
      </c>
    </row>
    <row r="28" spans="1:8" x14ac:dyDescent="0.2">
      <c r="A28" s="84"/>
      <c r="B28" s="2"/>
      <c r="C28" s="3">
        <v>1</v>
      </c>
      <c r="D28" s="3">
        <v>4</v>
      </c>
      <c r="E28" s="5">
        <f>$A$2</f>
        <v>40</v>
      </c>
      <c r="F28" s="11"/>
      <c r="G28" s="11">
        <f>C28*E28/D28</f>
        <v>10</v>
      </c>
      <c r="H28" s="11">
        <f>G28/1</f>
        <v>10</v>
      </c>
    </row>
    <row r="29" spans="1:8" x14ac:dyDescent="0.2">
      <c r="A29" s="13"/>
      <c r="B29" s="8"/>
      <c r="C29" s="14"/>
      <c r="D29" s="14"/>
      <c r="E29" s="14"/>
      <c r="F29" s="14"/>
      <c r="G29" s="14"/>
      <c r="H29" s="15"/>
    </row>
    <row r="30" spans="1:8" ht="15" x14ac:dyDescent="0.25">
      <c r="A30" s="82" t="s">
        <v>68</v>
      </c>
      <c r="B30" s="6"/>
      <c r="C30" s="7" t="s">
        <v>45</v>
      </c>
      <c r="D30" s="7" t="s">
        <v>2</v>
      </c>
      <c r="E30" s="4" t="s">
        <v>19</v>
      </c>
      <c r="F30" s="10" t="s">
        <v>45</v>
      </c>
      <c r="G30" s="10" t="s">
        <v>16</v>
      </c>
      <c r="H30" s="10" t="s">
        <v>74</v>
      </c>
    </row>
    <row r="31" spans="1:8" x14ac:dyDescent="0.2">
      <c r="A31" s="83"/>
      <c r="B31" s="2"/>
      <c r="C31" s="3">
        <v>1</v>
      </c>
      <c r="D31" s="3">
        <v>4</v>
      </c>
      <c r="E31" s="5">
        <f>$A$2</f>
        <v>40</v>
      </c>
      <c r="F31" s="11">
        <f>C31*E31/D31</f>
        <v>10</v>
      </c>
      <c r="G31" s="11">
        <f>F31*0.0625</f>
        <v>0.625</v>
      </c>
      <c r="H31" s="11">
        <f>G31/1.25</f>
        <v>0.5</v>
      </c>
    </row>
    <row r="32" spans="1:8" ht="15" x14ac:dyDescent="0.25">
      <c r="A32" s="83"/>
      <c r="B32" s="6"/>
      <c r="C32" s="7" t="s">
        <v>14</v>
      </c>
      <c r="D32" s="7" t="s">
        <v>2</v>
      </c>
      <c r="E32" s="4" t="s">
        <v>20</v>
      </c>
      <c r="F32" s="10"/>
      <c r="G32" s="10" t="s">
        <v>16</v>
      </c>
      <c r="H32" s="10" t="s">
        <v>74</v>
      </c>
    </row>
    <row r="33" spans="1:8" x14ac:dyDescent="0.2">
      <c r="A33" s="84"/>
      <c r="B33" s="2"/>
      <c r="C33" s="3">
        <v>1</v>
      </c>
      <c r="D33" s="3">
        <v>4</v>
      </c>
      <c r="E33" s="5">
        <f>$A$2</f>
        <v>40</v>
      </c>
      <c r="F33" s="11"/>
      <c r="G33" s="11">
        <f>C33*E33/D33</f>
        <v>10</v>
      </c>
      <c r="H33" s="11">
        <f>G33/1.25</f>
        <v>8</v>
      </c>
    </row>
    <row r="34" spans="1:8" x14ac:dyDescent="0.2">
      <c r="A34" s="13"/>
      <c r="B34" s="8"/>
      <c r="C34" s="14"/>
      <c r="D34" s="14"/>
      <c r="E34" s="14"/>
      <c r="F34" s="14"/>
      <c r="G34" s="14"/>
      <c r="H34" s="15"/>
    </row>
    <row r="35" spans="1:8" ht="15" x14ac:dyDescent="0.25">
      <c r="A35" s="82" t="s">
        <v>70</v>
      </c>
      <c r="B35" s="6"/>
      <c r="C35" s="7" t="s">
        <v>45</v>
      </c>
      <c r="D35" s="7" t="s">
        <v>2</v>
      </c>
      <c r="E35" s="4" t="s">
        <v>19</v>
      </c>
      <c r="F35" s="10" t="s">
        <v>45</v>
      </c>
      <c r="G35" s="10" t="s">
        <v>16</v>
      </c>
      <c r="H35" s="10" t="s">
        <v>74</v>
      </c>
    </row>
    <row r="36" spans="1:8" x14ac:dyDescent="0.2">
      <c r="A36" s="83"/>
      <c r="B36" s="2"/>
      <c r="C36" s="3">
        <v>1</v>
      </c>
      <c r="D36" s="3">
        <v>4</v>
      </c>
      <c r="E36" s="5">
        <f>$A$2</f>
        <v>40</v>
      </c>
      <c r="F36" s="11">
        <f>C36*E36/D36</f>
        <v>10</v>
      </c>
      <c r="G36" s="11">
        <f>F36*0.0625</f>
        <v>0.625</v>
      </c>
      <c r="H36" s="11">
        <f>G36/1</f>
        <v>0.625</v>
      </c>
    </row>
    <row r="37" spans="1:8" ht="15" x14ac:dyDescent="0.25">
      <c r="A37" s="83"/>
      <c r="B37" s="6"/>
      <c r="C37" s="7" t="s">
        <v>14</v>
      </c>
      <c r="D37" s="7" t="s">
        <v>2</v>
      </c>
      <c r="E37" s="4" t="s">
        <v>20</v>
      </c>
      <c r="F37" s="10"/>
      <c r="G37" s="10" t="s">
        <v>16</v>
      </c>
      <c r="H37" s="10" t="s">
        <v>74</v>
      </c>
    </row>
    <row r="38" spans="1:8" x14ac:dyDescent="0.2">
      <c r="A38" s="84"/>
      <c r="B38" s="2"/>
      <c r="C38" s="3">
        <v>1</v>
      </c>
      <c r="D38" s="3">
        <v>4</v>
      </c>
      <c r="E38" s="5">
        <f>$A$2</f>
        <v>40</v>
      </c>
      <c r="F38" s="11"/>
      <c r="G38" s="11">
        <f>C38*E38/D38</f>
        <v>10</v>
      </c>
      <c r="H38" s="11">
        <f>G38/1</f>
        <v>10</v>
      </c>
    </row>
    <row r="39" spans="1:8" ht="28.5" x14ac:dyDescent="0.2">
      <c r="A39" s="45" t="s">
        <v>65</v>
      </c>
      <c r="B39" s="8"/>
      <c r="C39" s="74" t="s">
        <v>17</v>
      </c>
      <c r="D39" s="75"/>
      <c r="E39" s="9" t="s">
        <v>4</v>
      </c>
      <c r="F39" s="74" t="s">
        <v>86</v>
      </c>
      <c r="G39" s="76"/>
      <c r="H39" s="75"/>
    </row>
    <row r="40" spans="1:8" ht="15" x14ac:dyDescent="0.25">
      <c r="A40" s="77" t="s">
        <v>69</v>
      </c>
      <c r="B40" s="6"/>
      <c r="C40" s="7" t="s">
        <v>45</v>
      </c>
      <c r="D40" s="7" t="s">
        <v>2</v>
      </c>
      <c r="E40" s="4" t="s">
        <v>19</v>
      </c>
      <c r="F40" s="10" t="s">
        <v>49</v>
      </c>
      <c r="G40" s="10" t="s">
        <v>16</v>
      </c>
      <c r="H40" s="10" t="s">
        <v>75</v>
      </c>
    </row>
    <row r="41" spans="1:8" x14ac:dyDescent="0.2">
      <c r="A41" s="85"/>
      <c r="B41" s="2"/>
      <c r="C41" s="3">
        <v>1</v>
      </c>
      <c r="D41" s="3">
        <v>4</v>
      </c>
      <c r="E41" s="5">
        <f>$A$2</f>
        <v>40</v>
      </c>
      <c r="F41" s="11">
        <f>C41*E41/D41</f>
        <v>10</v>
      </c>
      <c r="G41" s="11">
        <f>F41*0.0625</f>
        <v>0.625</v>
      </c>
      <c r="H41" s="11">
        <f>G41*0.2656</f>
        <v>0.16600000000000001</v>
      </c>
    </row>
    <row r="42" spans="1:8" ht="15" x14ac:dyDescent="0.25">
      <c r="A42" s="85"/>
      <c r="B42" s="6"/>
      <c r="C42" s="7" t="s">
        <v>14</v>
      </c>
      <c r="D42" s="7" t="s">
        <v>2</v>
      </c>
      <c r="E42" s="4" t="s">
        <v>20</v>
      </c>
      <c r="F42" s="10" t="s">
        <v>16</v>
      </c>
      <c r="G42" s="10" t="s">
        <v>75</v>
      </c>
      <c r="H42" s="10"/>
    </row>
    <row r="43" spans="1:8" x14ac:dyDescent="0.2">
      <c r="A43" s="78"/>
      <c r="B43" s="2"/>
      <c r="C43" s="3">
        <v>1</v>
      </c>
      <c r="D43" s="3">
        <v>4</v>
      </c>
      <c r="E43" s="5">
        <f>$A$2</f>
        <v>40</v>
      </c>
      <c r="F43" s="11">
        <f>C43*E43/D43</f>
        <v>10</v>
      </c>
      <c r="G43" s="11">
        <f>F43*0.2656</f>
        <v>2.6560000000000001</v>
      </c>
      <c r="H43" s="11"/>
    </row>
    <row r="44" spans="1:8" x14ac:dyDescent="0.2">
      <c r="A44" s="13"/>
      <c r="B44" s="8"/>
      <c r="C44" s="14"/>
      <c r="D44" s="14"/>
      <c r="E44" s="14"/>
      <c r="F44" s="14"/>
      <c r="G44" s="14"/>
      <c r="H44" s="15"/>
    </row>
    <row r="45" spans="1:8" ht="15" x14ac:dyDescent="0.25">
      <c r="A45" s="77" t="s">
        <v>71</v>
      </c>
      <c r="B45" s="6"/>
      <c r="C45" s="7" t="s">
        <v>45</v>
      </c>
      <c r="D45" s="7" t="s">
        <v>2</v>
      </c>
      <c r="E45" s="4" t="s">
        <v>19</v>
      </c>
      <c r="F45" s="10" t="s">
        <v>49</v>
      </c>
      <c r="G45" s="10" t="s">
        <v>16</v>
      </c>
      <c r="H45" s="10" t="s">
        <v>75</v>
      </c>
    </row>
    <row r="46" spans="1:8" x14ac:dyDescent="0.2">
      <c r="A46" s="85"/>
      <c r="B46" s="2"/>
      <c r="C46" s="3">
        <v>1</v>
      </c>
      <c r="D46" s="3">
        <v>4</v>
      </c>
      <c r="E46" s="5">
        <f>$A$2</f>
        <v>40</v>
      </c>
      <c r="F46" s="11">
        <f>C46*E46/D46</f>
        <v>10</v>
      </c>
      <c r="G46" s="11">
        <f>F46*0.0625</f>
        <v>0.625</v>
      </c>
      <c r="H46" s="11">
        <f>G46*0.5</f>
        <v>0.3125</v>
      </c>
    </row>
    <row r="47" spans="1:8" ht="15" x14ac:dyDescent="0.25">
      <c r="A47" s="85"/>
      <c r="B47" s="6"/>
      <c r="C47" s="7" t="s">
        <v>14</v>
      </c>
      <c r="D47" s="7" t="s">
        <v>2</v>
      </c>
      <c r="E47" s="4" t="s">
        <v>20</v>
      </c>
      <c r="F47" s="10" t="s">
        <v>16</v>
      </c>
      <c r="G47" s="10" t="s">
        <v>75</v>
      </c>
      <c r="H47" s="10"/>
    </row>
    <row r="48" spans="1:8" x14ac:dyDescent="0.2">
      <c r="A48" s="78"/>
      <c r="B48" s="2"/>
      <c r="C48" s="3">
        <v>1</v>
      </c>
      <c r="D48" s="3">
        <v>4</v>
      </c>
      <c r="E48" s="5">
        <f>$A$2</f>
        <v>40</v>
      </c>
      <c r="F48" s="11">
        <f>C48*E48/D48</f>
        <v>10</v>
      </c>
      <c r="G48" s="11">
        <f>F48*0.5</f>
        <v>5</v>
      </c>
      <c r="H48" s="11"/>
    </row>
    <row r="49" spans="1:9" x14ac:dyDescent="0.2">
      <c r="A49" s="13"/>
      <c r="B49" s="8"/>
      <c r="C49" s="14"/>
      <c r="D49" s="14"/>
      <c r="E49" s="14"/>
      <c r="F49" s="14"/>
      <c r="G49" s="14"/>
      <c r="H49" s="15"/>
    </row>
    <row r="50" spans="1:9" ht="15" x14ac:dyDescent="0.25">
      <c r="A50" s="77" t="s">
        <v>72</v>
      </c>
      <c r="B50" s="6"/>
      <c r="C50" s="7" t="s">
        <v>45</v>
      </c>
      <c r="D50" s="7" t="s">
        <v>2</v>
      </c>
      <c r="E50" s="4" t="s">
        <v>19</v>
      </c>
      <c r="F50" s="10" t="s">
        <v>49</v>
      </c>
      <c r="G50" s="10" t="s">
        <v>16</v>
      </c>
      <c r="H50" s="10" t="s">
        <v>75</v>
      </c>
    </row>
    <row r="51" spans="1:9" x14ac:dyDescent="0.2">
      <c r="A51" s="85"/>
      <c r="B51" s="2"/>
      <c r="C51" s="3">
        <v>1</v>
      </c>
      <c r="D51" s="3">
        <v>4</v>
      </c>
      <c r="E51" s="5">
        <f>$A$2</f>
        <v>40</v>
      </c>
      <c r="F51" s="11">
        <f>C51*E51/D51</f>
        <v>10</v>
      </c>
      <c r="G51" s="11">
        <f>F51*0.0625</f>
        <v>0.625</v>
      </c>
      <c r="H51" s="11">
        <f>G51*0.6024</f>
        <v>0.37650000000000006</v>
      </c>
    </row>
    <row r="52" spans="1:9" ht="15" x14ac:dyDescent="0.25">
      <c r="A52" s="85"/>
      <c r="B52" s="6"/>
      <c r="C52" s="7" t="s">
        <v>14</v>
      </c>
      <c r="D52" s="7" t="s">
        <v>2</v>
      </c>
      <c r="E52" s="4" t="s">
        <v>20</v>
      </c>
      <c r="F52" s="10" t="s">
        <v>16</v>
      </c>
      <c r="G52" s="10" t="s">
        <v>75</v>
      </c>
      <c r="H52" s="10"/>
    </row>
    <row r="53" spans="1:9" x14ac:dyDescent="0.2">
      <c r="A53" s="78"/>
      <c r="B53" s="2"/>
      <c r="C53" s="3">
        <v>1</v>
      </c>
      <c r="D53" s="3">
        <v>4</v>
      </c>
      <c r="E53" s="5">
        <f>$A$2</f>
        <v>40</v>
      </c>
      <c r="F53" s="11">
        <f>C53*E53/D53</f>
        <v>10</v>
      </c>
      <c r="G53" s="11">
        <f>F53*0.6024</f>
        <v>6.0240000000000009</v>
      </c>
      <c r="H53" s="11"/>
    </row>
    <row r="54" spans="1:9" x14ac:dyDescent="0.2">
      <c r="A54" s="13"/>
      <c r="B54" s="8"/>
      <c r="C54" s="14"/>
      <c r="D54" s="14"/>
      <c r="E54" s="14"/>
      <c r="F54" s="14"/>
      <c r="G54" s="14"/>
      <c r="H54" s="15"/>
    </row>
    <row r="55" spans="1:9" ht="15" x14ac:dyDescent="0.25">
      <c r="A55" s="77" t="s">
        <v>73</v>
      </c>
      <c r="B55" s="6"/>
      <c r="C55" s="7" t="s">
        <v>45</v>
      </c>
      <c r="D55" s="7" t="s">
        <v>2</v>
      </c>
      <c r="E55" s="4" t="s">
        <v>19</v>
      </c>
      <c r="F55" s="10" t="s">
        <v>49</v>
      </c>
      <c r="G55" s="10" t="s">
        <v>16</v>
      </c>
      <c r="H55" s="10" t="s">
        <v>75</v>
      </c>
    </row>
    <row r="56" spans="1:9" x14ac:dyDescent="0.2">
      <c r="A56" s="85"/>
      <c r="B56" s="2"/>
      <c r="C56" s="3">
        <v>1</v>
      </c>
      <c r="D56" s="3">
        <v>4</v>
      </c>
      <c r="E56" s="5">
        <f>$A$2</f>
        <v>40</v>
      </c>
      <c r="F56" s="11">
        <f>C56*E56/D56</f>
        <v>10</v>
      </c>
      <c r="G56" s="11">
        <f>F56*0.0625</f>
        <v>0.625</v>
      </c>
      <c r="H56" s="11">
        <f>G56*0.24</f>
        <v>0.15</v>
      </c>
    </row>
    <row r="57" spans="1:9" ht="15" x14ac:dyDescent="0.25">
      <c r="A57" s="85"/>
      <c r="B57" s="6"/>
      <c r="C57" s="7" t="s">
        <v>14</v>
      </c>
      <c r="D57" s="7" t="s">
        <v>2</v>
      </c>
      <c r="E57" s="4" t="s">
        <v>20</v>
      </c>
      <c r="F57" s="10" t="s">
        <v>16</v>
      </c>
      <c r="G57" s="10" t="s">
        <v>75</v>
      </c>
      <c r="H57" s="10"/>
    </row>
    <row r="58" spans="1:9" x14ac:dyDescent="0.2">
      <c r="A58" s="78"/>
      <c r="B58" s="2"/>
      <c r="C58" s="3">
        <v>1</v>
      </c>
      <c r="D58" s="3">
        <v>4</v>
      </c>
      <c r="E58" s="5">
        <f>$A$2</f>
        <v>40</v>
      </c>
      <c r="F58" s="11">
        <f>C58*E58/D58</f>
        <v>10</v>
      </c>
      <c r="G58" s="11">
        <f>F58*0.24</f>
        <v>2.4</v>
      </c>
      <c r="H58" s="11"/>
    </row>
    <row r="59" spans="1:9" x14ac:dyDescent="0.2">
      <c r="A59" s="13"/>
      <c r="B59" s="8"/>
      <c r="C59" s="14"/>
      <c r="D59" s="14"/>
      <c r="E59" s="14"/>
      <c r="F59" s="14"/>
      <c r="G59" s="14"/>
      <c r="H59" s="15"/>
    </row>
    <row r="60" spans="1:9" ht="15" x14ac:dyDescent="0.25">
      <c r="A60" s="82" t="s">
        <v>87</v>
      </c>
      <c r="B60" s="6"/>
      <c r="C60" s="7" t="s">
        <v>14</v>
      </c>
      <c r="D60" s="7" t="s">
        <v>2</v>
      </c>
      <c r="E60" s="4" t="s">
        <v>20</v>
      </c>
      <c r="F60" s="10" t="s">
        <v>16</v>
      </c>
      <c r="G60" s="10" t="s">
        <v>75</v>
      </c>
      <c r="H60" s="10"/>
    </row>
    <row r="61" spans="1:9" x14ac:dyDescent="0.2">
      <c r="A61" s="84"/>
      <c r="B61" s="2"/>
      <c r="C61" s="3">
        <v>1</v>
      </c>
      <c r="D61" s="3">
        <v>4</v>
      </c>
      <c r="E61" s="5">
        <f>$A$2</f>
        <v>40</v>
      </c>
      <c r="F61" s="46">
        <f>C61*E61/D61</f>
        <v>10</v>
      </c>
      <c r="G61" s="46">
        <f>F61*0.4375</f>
        <v>4.375</v>
      </c>
      <c r="H61" s="46"/>
    </row>
    <row r="62" spans="1:9" ht="28.5" x14ac:dyDescent="0.2">
      <c r="A62" s="43" t="s">
        <v>66</v>
      </c>
      <c r="B62" s="8"/>
      <c r="C62" s="89" t="s">
        <v>91</v>
      </c>
      <c r="D62" s="97"/>
      <c r="E62" s="16" t="s">
        <v>4</v>
      </c>
      <c r="F62" s="74" t="s">
        <v>88</v>
      </c>
      <c r="G62" s="76"/>
      <c r="H62" s="76"/>
      <c r="I62" s="75"/>
    </row>
    <row r="63" spans="1:9" ht="15" x14ac:dyDescent="0.25">
      <c r="A63" s="82" t="s">
        <v>159</v>
      </c>
      <c r="B63" s="6"/>
      <c r="C63" s="7" t="s">
        <v>92</v>
      </c>
      <c r="D63" s="7" t="s">
        <v>2</v>
      </c>
      <c r="E63" s="4" t="s">
        <v>20</v>
      </c>
      <c r="F63" s="10" t="s">
        <v>89</v>
      </c>
      <c r="G63" s="10" t="s">
        <v>90</v>
      </c>
      <c r="H63" s="10" t="s">
        <v>93</v>
      </c>
      <c r="I63" s="10" t="s">
        <v>94</v>
      </c>
    </row>
    <row r="64" spans="1:9" x14ac:dyDescent="0.2">
      <c r="A64" s="83"/>
      <c r="B64" s="2"/>
      <c r="C64" s="3">
        <v>1</v>
      </c>
      <c r="D64" s="3">
        <v>4</v>
      </c>
      <c r="E64" s="5">
        <f>$A$2</f>
        <v>40</v>
      </c>
      <c r="F64" s="11">
        <f>C64*E64/D64</f>
        <v>10</v>
      </c>
      <c r="G64" s="11">
        <f>F64/3</f>
        <v>3.3333333333333335</v>
      </c>
      <c r="H64" s="11">
        <f>G64*0.5</f>
        <v>1.6666666666666667</v>
      </c>
      <c r="I64" s="11">
        <f>F64/1.5</f>
        <v>6.666666666666667</v>
      </c>
    </row>
    <row r="65" spans="1:9" ht="15" x14ac:dyDescent="0.25">
      <c r="A65" s="83"/>
      <c r="B65" s="6"/>
      <c r="C65" s="7" t="s">
        <v>90</v>
      </c>
      <c r="D65" s="7" t="s">
        <v>2</v>
      </c>
      <c r="E65" s="4" t="s">
        <v>20</v>
      </c>
      <c r="F65" s="10" t="s">
        <v>90</v>
      </c>
      <c r="G65" s="10" t="s">
        <v>95</v>
      </c>
      <c r="H65" s="10"/>
      <c r="I65" s="10"/>
    </row>
    <row r="66" spans="1:9" x14ac:dyDescent="0.2">
      <c r="A66" s="84"/>
      <c r="B66" s="2"/>
      <c r="C66" s="3">
        <v>1</v>
      </c>
      <c r="D66" s="3">
        <v>4</v>
      </c>
      <c r="E66" s="5">
        <f>$A$2</f>
        <v>40</v>
      </c>
      <c r="F66" s="11">
        <f>C66*E66/D66</f>
        <v>10</v>
      </c>
      <c r="G66" s="11">
        <f>F66*0.5</f>
        <v>5</v>
      </c>
      <c r="H66" s="11"/>
      <c r="I66" s="11"/>
    </row>
    <row r="67" spans="1:9" ht="28.5" x14ac:dyDescent="0.2">
      <c r="A67" s="44" t="s">
        <v>160</v>
      </c>
      <c r="B67" s="8" t="s">
        <v>18</v>
      </c>
      <c r="C67" s="74" t="s">
        <v>17</v>
      </c>
      <c r="D67" s="75"/>
      <c r="E67" s="9" t="s">
        <v>4</v>
      </c>
      <c r="F67" s="74" t="s">
        <v>21</v>
      </c>
      <c r="G67" s="75"/>
    </row>
    <row r="68" spans="1:9" ht="15" x14ac:dyDescent="0.25">
      <c r="A68" s="77" t="s">
        <v>0</v>
      </c>
      <c r="B68" s="6" t="s">
        <v>6</v>
      </c>
      <c r="C68" s="7" t="s">
        <v>13</v>
      </c>
      <c r="D68" s="7" t="s">
        <v>2</v>
      </c>
      <c r="E68" s="4" t="s">
        <v>20</v>
      </c>
      <c r="F68" s="10" t="s">
        <v>76</v>
      </c>
      <c r="G68" s="10" t="s">
        <v>81</v>
      </c>
    </row>
    <row r="69" spans="1:9" x14ac:dyDescent="0.2">
      <c r="A69" s="85"/>
      <c r="B69" s="2">
        <v>0.44</v>
      </c>
      <c r="C69" s="3">
        <v>1</v>
      </c>
      <c r="D69" s="3">
        <v>4</v>
      </c>
      <c r="E69" s="5">
        <f>$A$2</f>
        <v>40</v>
      </c>
      <c r="F69" s="11">
        <f>C69*E69/D69</f>
        <v>10</v>
      </c>
      <c r="G69" s="11">
        <f>F69*B69</f>
        <v>4.4000000000000004</v>
      </c>
    </row>
    <row r="70" spans="1:9" ht="15" x14ac:dyDescent="0.25">
      <c r="A70" s="85"/>
      <c r="B70" s="6" t="s">
        <v>11</v>
      </c>
      <c r="C70" s="7" t="s">
        <v>14</v>
      </c>
      <c r="D70" s="7" t="s">
        <v>2</v>
      </c>
      <c r="E70" s="4" t="s">
        <v>20</v>
      </c>
      <c r="F70" s="10" t="s">
        <v>16</v>
      </c>
      <c r="G70" s="10" t="s">
        <v>81</v>
      </c>
    </row>
    <row r="71" spans="1:9" x14ac:dyDescent="0.2">
      <c r="A71" s="78"/>
      <c r="B71" s="2">
        <v>0.33</v>
      </c>
      <c r="C71" s="3">
        <v>1</v>
      </c>
      <c r="D71" s="3">
        <v>4</v>
      </c>
      <c r="E71" s="5">
        <f>$A$2</f>
        <v>40</v>
      </c>
      <c r="F71" s="11">
        <f>C71*E71/D71</f>
        <v>10</v>
      </c>
      <c r="G71" s="11">
        <f>F71*B71</f>
        <v>3.3000000000000003</v>
      </c>
    </row>
    <row r="72" spans="1:9" ht="15" x14ac:dyDescent="0.25">
      <c r="A72" s="17"/>
      <c r="B72" s="18"/>
      <c r="C72" s="19"/>
      <c r="D72" s="19"/>
      <c r="E72" s="20"/>
      <c r="F72" s="20"/>
      <c r="G72" s="21"/>
    </row>
    <row r="73" spans="1:9" ht="15" x14ac:dyDescent="0.25">
      <c r="A73" s="77" t="s">
        <v>1</v>
      </c>
      <c r="B73" s="6" t="s">
        <v>7</v>
      </c>
      <c r="C73" s="7" t="s">
        <v>15</v>
      </c>
      <c r="D73" s="7" t="s">
        <v>2</v>
      </c>
      <c r="E73" s="4" t="s">
        <v>20</v>
      </c>
      <c r="F73" s="10" t="s">
        <v>77</v>
      </c>
      <c r="G73" s="10" t="s">
        <v>81</v>
      </c>
    </row>
    <row r="74" spans="1:9" x14ac:dyDescent="0.2">
      <c r="A74" s="85"/>
      <c r="B74" s="2">
        <v>0.6</v>
      </c>
      <c r="C74" s="3">
        <v>1</v>
      </c>
      <c r="D74" s="3">
        <v>4</v>
      </c>
      <c r="E74" s="5">
        <f>$A$2</f>
        <v>40</v>
      </c>
      <c r="F74" s="11">
        <f>C74*E74/D74</f>
        <v>10</v>
      </c>
      <c r="G74" s="11">
        <f>F74*B74</f>
        <v>6</v>
      </c>
    </row>
    <row r="75" spans="1:9" ht="15" x14ac:dyDescent="0.25">
      <c r="A75" s="85"/>
      <c r="B75" s="6" t="s">
        <v>9</v>
      </c>
      <c r="C75" s="7" t="s">
        <v>16</v>
      </c>
      <c r="D75" s="7" t="s">
        <v>2</v>
      </c>
      <c r="E75" s="4" t="s">
        <v>20</v>
      </c>
      <c r="F75" s="10" t="s">
        <v>16</v>
      </c>
      <c r="G75" s="10" t="s">
        <v>81</v>
      </c>
    </row>
    <row r="76" spans="1:9" x14ac:dyDescent="0.2">
      <c r="A76" s="78"/>
      <c r="B76" s="2">
        <v>0.44</v>
      </c>
      <c r="C76" s="3">
        <v>1</v>
      </c>
      <c r="D76" s="3">
        <v>4</v>
      </c>
      <c r="E76" s="5">
        <f>$A$2</f>
        <v>40</v>
      </c>
      <c r="F76" s="11">
        <f>C76*E76/D76</f>
        <v>10</v>
      </c>
      <c r="G76" s="11">
        <f>F76*B76</f>
        <v>4.4000000000000004</v>
      </c>
    </row>
    <row r="77" spans="1:9" ht="15" x14ac:dyDescent="0.25">
      <c r="A77" s="17"/>
      <c r="B77" s="18"/>
      <c r="C77" s="19"/>
      <c r="D77" s="19"/>
      <c r="E77" s="20"/>
      <c r="F77" s="20"/>
      <c r="G77" s="21"/>
    </row>
    <row r="78" spans="1:9" ht="15" x14ac:dyDescent="0.25">
      <c r="A78" s="77" t="s">
        <v>3</v>
      </c>
      <c r="B78" s="6" t="s">
        <v>8</v>
      </c>
      <c r="C78" s="7" t="s">
        <v>5</v>
      </c>
      <c r="D78" s="7" t="s">
        <v>2</v>
      </c>
      <c r="E78" s="4" t="s">
        <v>20</v>
      </c>
      <c r="F78" s="10" t="s">
        <v>122</v>
      </c>
      <c r="G78" s="10" t="s">
        <v>81</v>
      </c>
    </row>
    <row r="79" spans="1:9" x14ac:dyDescent="0.2">
      <c r="A79" s="85"/>
      <c r="B79" s="2">
        <v>0.25</v>
      </c>
      <c r="C79" s="3">
        <v>1</v>
      </c>
      <c r="D79" s="3">
        <v>4</v>
      </c>
      <c r="E79" s="5">
        <f>$A$2</f>
        <v>40</v>
      </c>
      <c r="F79" s="11">
        <f>C79*E79/D79</f>
        <v>10</v>
      </c>
      <c r="G79" s="11">
        <f>F79*B79</f>
        <v>2.5</v>
      </c>
    </row>
    <row r="80" spans="1:9" ht="15" x14ac:dyDescent="0.25">
      <c r="A80" s="85"/>
      <c r="B80" s="6" t="s">
        <v>12</v>
      </c>
      <c r="C80" s="7" t="s">
        <v>10</v>
      </c>
      <c r="D80" s="7" t="s">
        <v>2</v>
      </c>
      <c r="E80" s="4" t="s">
        <v>20</v>
      </c>
      <c r="F80" s="10" t="s">
        <v>16</v>
      </c>
      <c r="G80" s="10" t="s">
        <v>81</v>
      </c>
    </row>
    <row r="81" spans="1:7" x14ac:dyDescent="0.2">
      <c r="A81" s="78"/>
      <c r="B81" s="2">
        <v>0.25</v>
      </c>
      <c r="C81" s="3">
        <v>1</v>
      </c>
      <c r="D81" s="3">
        <v>4</v>
      </c>
      <c r="E81" s="5">
        <f>$A$2</f>
        <v>40</v>
      </c>
      <c r="F81" s="11">
        <f>C81*E81/D81</f>
        <v>10</v>
      </c>
      <c r="G81" s="11">
        <f>F81*B81</f>
        <v>2.5</v>
      </c>
    </row>
    <row r="82" spans="1:7" ht="15" x14ac:dyDescent="0.25">
      <c r="A82" s="17"/>
      <c r="B82" s="18"/>
      <c r="C82" s="19"/>
      <c r="D82" s="19"/>
      <c r="E82" s="20"/>
      <c r="F82" s="20"/>
      <c r="G82" s="21"/>
    </row>
    <row r="83" spans="1:7" ht="15" x14ac:dyDescent="0.25">
      <c r="A83" s="82" t="s">
        <v>24</v>
      </c>
      <c r="B83" s="6" t="s">
        <v>22</v>
      </c>
      <c r="C83" s="7" t="s">
        <v>5</v>
      </c>
      <c r="D83" s="7" t="s">
        <v>2</v>
      </c>
      <c r="E83" s="4" t="s">
        <v>20</v>
      </c>
      <c r="F83" s="10" t="s">
        <v>123</v>
      </c>
      <c r="G83" s="10" t="s">
        <v>81</v>
      </c>
    </row>
    <row r="84" spans="1:7" x14ac:dyDescent="0.2">
      <c r="A84" s="83"/>
      <c r="B84" s="2">
        <v>0.44</v>
      </c>
      <c r="C84" s="3">
        <v>1</v>
      </c>
      <c r="D84" s="3">
        <v>4</v>
      </c>
      <c r="E84" s="5">
        <f>$A$2</f>
        <v>40</v>
      </c>
      <c r="F84" s="11">
        <f>C84*E84/D84</f>
        <v>10</v>
      </c>
      <c r="G84" s="11">
        <f>F84*B84</f>
        <v>4.4000000000000004</v>
      </c>
    </row>
    <row r="85" spans="1:7" ht="15" x14ac:dyDescent="0.25">
      <c r="A85" s="83"/>
      <c r="B85" s="6" t="s">
        <v>23</v>
      </c>
      <c r="C85" s="7" t="s">
        <v>10</v>
      </c>
      <c r="D85" s="7" t="s">
        <v>2</v>
      </c>
      <c r="E85" s="4" t="s">
        <v>20</v>
      </c>
      <c r="F85" s="10" t="s">
        <v>16</v>
      </c>
      <c r="G85" s="10" t="s">
        <v>81</v>
      </c>
    </row>
    <row r="86" spans="1:7" x14ac:dyDescent="0.2">
      <c r="A86" s="84"/>
      <c r="B86" s="2">
        <v>0.39</v>
      </c>
      <c r="C86" s="3">
        <v>1</v>
      </c>
      <c r="D86" s="3">
        <v>4</v>
      </c>
      <c r="E86" s="5">
        <f>$A$2</f>
        <v>40</v>
      </c>
      <c r="F86" s="11">
        <f>C86*E86/D86</f>
        <v>10</v>
      </c>
      <c r="G86" s="11">
        <f>F86*B86</f>
        <v>3.9000000000000004</v>
      </c>
    </row>
    <row r="87" spans="1:7" ht="15" x14ac:dyDescent="0.25">
      <c r="A87" s="17"/>
      <c r="B87" s="18"/>
      <c r="C87" s="19"/>
      <c r="D87" s="19"/>
      <c r="E87" s="20"/>
      <c r="F87" s="20"/>
      <c r="G87" s="21"/>
    </row>
    <row r="88" spans="1:7" ht="15" x14ac:dyDescent="0.25">
      <c r="A88" s="82" t="s">
        <v>25</v>
      </c>
      <c r="B88" s="6" t="s">
        <v>26</v>
      </c>
      <c r="C88" s="7" t="s">
        <v>5</v>
      </c>
      <c r="D88" s="7" t="s">
        <v>2</v>
      </c>
      <c r="E88" s="4" t="s">
        <v>20</v>
      </c>
      <c r="F88" s="10" t="s">
        <v>78</v>
      </c>
      <c r="G88" s="10" t="s">
        <v>81</v>
      </c>
    </row>
    <row r="89" spans="1:7" x14ac:dyDescent="0.2">
      <c r="A89" s="83"/>
      <c r="B89" s="2">
        <v>0.8</v>
      </c>
      <c r="C89" s="3">
        <v>1</v>
      </c>
      <c r="D89" s="3">
        <v>4</v>
      </c>
      <c r="E89" s="5">
        <f>$A$2</f>
        <v>40</v>
      </c>
      <c r="F89" s="11">
        <f>C89*E89/D89</f>
        <v>10</v>
      </c>
      <c r="G89" s="11">
        <f>F89*B89</f>
        <v>8</v>
      </c>
    </row>
    <row r="90" spans="1:7" ht="15" x14ac:dyDescent="0.25">
      <c r="A90" s="83"/>
      <c r="B90" s="6" t="s">
        <v>27</v>
      </c>
      <c r="C90" s="7" t="s">
        <v>10</v>
      </c>
      <c r="D90" s="7" t="s">
        <v>2</v>
      </c>
      <c r="E90" s="4" t="s">
        <v>20</v>
      </c>
      <c r="F90" s="10" t="s">
        <v>16</v>
      </c>
      <c r="G90" s="10" t="s">
        <v>81</v>
      </c>
    </row>
    <row r="91" spans="1:7" x14ac:dyDescent="0.2">
      <c r="A91" s="84"/>
      <c r="B91" s="2">
        <v>0.49</v>
      </c>
      <c r="C91" s="3">
        <v>1</v>
      </c>
      <c r="D91" s="3">
        <v>4</v>
      </c>
      <c r="E91" s="5">
        <f>$A$2</f>
        <v>40</v>
      </c>
      <c r="F91" s="11">
        <f>C91*E91/D91</f>
        <v>10</v>
      </c>
      <c r="G91" s="11">
        <f>F91*B91</f>
        <v>4.9000000000000004</v>
      </c>
    </row>
    <row r="92" spans="1:7" ht="15" x14ac:dyDescent="0.25">
      <c r="A92" s="17"/>
      <c r="B92" s="18"/>
      <c r="C92" s="19"/>
      <c r="D92" s="19"/>
      <c r="E92" s="20"/>
      <c r="F92" s="20"/>
      <c r="G92" s="21"/>
    </row>
    <row r="93" spans="1:7" ht="15" x14ac:dyDescent="0.25">
      <c r="A93" s="82" t="s">
        <v>28</v>
      </c>
      <c r="B93" s="6" t="s">
        <v>29</v>
      </c>
      <c r="C93" s="7" t="s">
        <v>5</v>
      </c>
      <c r="D93" s="7" t="s">
        <v>2</v>
      </c>
      <c r="E93" s="4" t="s">
        <v>20</v>
      </c>
      <c r="F93" s="10" t="s">
        <v>79</v>
      </c>
      <c r="G93" s="10" t="s">
        <v>81</v>
      </c>
    </row>
    <row r="94" spans="1:7" x14ac:dyDescent="0.2">
      <c r="A94" s="83"/>
      <c r="B94" s="2">
        <v>8.3000000000000004E-2</v>
      </c>
      <c r="C94" s="3">
        <v>1</v>
      </c>
      <c r="D94" s="3">
        <v>4</v>
      </c>
      <c r="E94" s="5">
        <f>$A$2</f>
        <v>40</v>
      </c>
      <c r="F94" s="11">
        <f>C94*E94/D94</f>
        <v>10</v>
      </c>
      <c r="G94" s="11">
        <f>F94*B94</f>
        <v>0.83000000000000007</v>
      </c>
    </row>
    <row r="95" spans="1:7" ht="15" x14ac:dyDescent="0.25">
      <c r="A95" s="83"/>
      <c r="B95" s="6" t="s">
        <v>38</v>
      </c>
      <c r="C95" s="7" t="s">
        <v>10</v>
      </c>
      <c r="D95" s="7" t="s">
        <v>2</v>
      </c>
      <c r="E95" s="4" t="s">
        <v>20</v>
      </c>
      <c r="F95" s="10" t="s">
        <v>16</v>
      </c>
      <c r="G95" s="10" t="s">
        <v>81</v>
      </c>
    </row>
    <row r="96" spans="1:7" x14ac:dyDescent="0.2">
      <c r="A96" s="84"/>
      <c r="B96" s="2">
        <v>0.22</v>
      </c>
      <c r="C96" s="3">
        <v>1</v>
      </c>
      <c r="D96" s="3">
        <v>4</v>
      </c>
      <c r="E96" s="5">
        <f>$A$2</f>
        <v>40</v>
      </c>
      <c r="F96" s="11">
        <f>C96*E96/D96</f>
        <v>10</v>
      </c>
      <c r="G96" s="11">
        <f>F96*B96</f>
        <v>2.2000000000000002</v>
      </c>
    </row>
    <row r="97" spans="1:8" ht="15" x14ac:dyDescent="0.25">
      <c r="A97" s="17"/>
      <c r="B97" s="18"/>
      <c r="C97" s="19"/>
      <c r="D97" s="19"/>
      <c r="E97" s="20"/>
      <c r="F97" s="20"/>
      <c r="G97" s="21"/>
    </row>
    <row r="98" spans="1:8" ht="15" x14ac:dyDescent="0.25">
      <c r="A98" s="82" t="s">
        <v>35</v>
      </c>
      <c r="B98" s="6" t="s">
        <v>36</v>
      </c>
      <c r="C98" s="7" t="s">
        <v>5</v>
      </c>
      <c r="D98" s="7" t="s">
        <v>2</v>
      </c>
      <c r="E98" s="4" t="s">
        <v>20</v>
      </c>
      <c r="F98" s="10" t="s">
        <v>80</v>
      </c>
      <c r="G98" s="10" t="s">
        <v>81</v>
      </c>
    </row>
    <row r="99" spans="1:8" x14ac:dyDescent="0.2">
      <c r="A99" s="83"/>
      <c r="B99" s="2">
        <v>2.2000000000000002</v>
      </c>
      <c r="C99" s="3">
        <v>1</v>
      </c>
      <c r="D99" s="3">
        <v>4</v>
      </c>
      <c r="E99" s="5">
        <f>$A$2</f>
        <v>40</v>
      </c>
      <c r="F99" s="11">
        <f>C99*E99/D99</f>
        <v>10</v>
      </c>
      <c r="G99" s="11">
        <f>F99*B99</f>
        <v>22</v>
      </c>
    </row>
    <row r="100" spans="1:8" ht="15" x14ac:dyDescent="0.25">
      <c r="A100" s="83"/>
      <c r="B100" s="6" t="s">
        <v>37</v>
      </c>
      <c r="C100" s="7" t="s">
        <v>10</v>
      </c>
      <c r="D100" s="7" t="s">
        <v>2</v>
      </c>
      <c r="E100" s="4" t="s">
        <v>20</v>
      </c>
      <c r="F100" s="10" t="s">
        <v>16</v>
      </c>
      <c r="G100" s="10" t="s">
        <v>81</v>
      </c>
    </row>
    <row r="101" spans="1:8" x14ac:dyDescent="0.2">
      <c r="A101" s="84"/>
      <c r="B101" s="2">
        <v>0.22</v>
      </c>
      <c r="C101" s="3">
        <v>1</v>
      </c>
      <c r="D101" s="3">
        <v>4</v>
      </c>
      <c r="E101" s="5">
        <f>$A$2</f>
        <v>40</v>
      </c>
      <c r="F101" s="11">
        <f>C101*E101/D101</f>
        <v>10</v>
      </c>
      <c r="G101" s="11">
        <f>F101*B101</f>
        <v>2.2000000000000002</v>
      </c>
    </row>
    <row r="102" spans="1:8" ht="28.5" x14ac:dyDescent="0.25">
      <c r="A102" s="12"/>
      <c r="B102" s="8" t="s">
        <v>18</v>
      </c>
      <c r="C102" s="74" t="s">
        <v>17</v>
      </c>
      <c r="D102" s="75"/>
      <c r="E102" s="9" t="s">
        <v>4</v>
      </c>
      <c r="F102" s="74" t="s">
        <v>21</v>
      </c>
      <c r="G102" s="76"/>
      <c r="H102" s="75"/>
    </row>
    <row r="103" spans="1:8" ht="30" x14ac:dyDescent="0.25">
      <c r="A103" s="77" t="s">
        <v>30</v>
      </c>
      <c r="B103" s="47" t="s">
        <v>31</v>
      </c>
      <c r="C103" s="49" t="s">
        <v>34</v>
      </c>
      <c r="D103" s="7" t="s">
        <v>2</v>
      </c>
      <c r="E103" s="4" t="s">
        <v>20</v>
      </c>
      <c r="F103" s="10" t="s">
        <v>82</v>
      </c>
      <c r="G103" s="10" t="s">
        <v>83</v>
      </c>
      <c r="H103" s="10" t="s">
        <v>81</v>
      </c>
    </row>
    <row r="104" spans="1:8" x14ac:dyDescent="0.2">
      <c r="A104" s="85"/>
      <c r="B104" s="48">
        <v>11</v>
      </c>
      <c r="C104" s="50">
        <v>1</v>
      </c>
      <c r="D104" s="3">
        <v>4</v>
      </c>
      <c r="E104" s="5">
        <f>$A$2</f>
        <v>40</v>
      </c>
      <c r="F104" s="11">
        <f>C104*E104/D104</f>
        <v>10</v>
      </c>
      <c r="G104" s="11">
        <f>F104/B104</f>
        <v>0.90909090909090906</v>
      </c>
      <c r="H104" s="11">
        <f>G104*B106</f>
        <v>0.11363636363636363</v>
      </c>
    </row>
    <row r="105" spans="1:8" ht="15" x14ac:dyDescent="0.25">
      <c r="A105" s="85"/>
      <c r="B105" s="47" t="s">
        <v>32</v>
      </c>
      <c r="C105" s="49" t="s">
        <v>84</v>
      </c>
      <c r="D105" s="7" t="s">
        <v>2</v>
      </c>
      <c r="E105" s="4" t="s">
        <v>20</v>
      </c>
      <c r="F105" s="10" t="s">
        <v>49</v>
      </c>
      <c r="G105" s="10" t="s">
        <v>83</v>
      </c>
      <c r="H105" s="10" t="s">
        <v>81</v>
      </c>
    </row>
    <row r="106" spans="1:8" x14ac:dyDescent="0.2">
      <c r="A106" s="85"/>
      <c r="B106" s="48">
        <v>0.125</v>
      </c>
      <c r="C106" s="50">
        <v>1</v>
      </c>
      <c r="D106" s="3">
        <v>4</v>
      </c>
      <c r="E106" s="5">
        <f>$A$2</f>
        <v>40</v>
      </c>
      <c r="F106" s="11">
        <f>C106*E106/D106</f>
        <v>10</v>
      </c>
      <c r="G106" s="11">
        <f>F106/B104*B110</f>
        <v>1.8181818181818181</v>
      </c>
      <c r="H106" s="11">
        <f>G106*B106</f>
        <v>0.22727272727272727</v>
      </c>
    </row>
    <row r="107" spans="1:8" ht="30" x14ac:dyDescent="0.25">
      <c r="A107" s="85"/>
      <c r="B107" s="47" t="s">
        <v>33</v>
      </c>
      <c r="C107" s="49"/>
      <c r="D107" s="7"/>
      <c r="E107" s="4"/>
      <c r="F107" s="10"/>
      <c r="G107" s="10"/>
      <c r="H107" s="10"/>
    </row>
    <row r="108" spans="1:8" x14ac:dyDescent="0.2">
      <c r="A108" s="85"/>
      <c r="B108" s="48">
        <f>0.125/11</f>
        <v>1.1363636363636364E-2</v>
      </c>
      <c r="C108" s="50"/>
      <c r="D108" s="3"/>
      <c r="E108" s="5"/>
      <c r="F108" s="11"/>
      <c r="G108" s="11"/>
      <c r="H108" s="11"/>
    </row>
    <row r="109" spans="1:8" ht="45" x14ac:dyDescent="0.25">
      <c r="A109" s="85"/>
      <c r="B109" s="47" t="s">
        <v>85</v>
      </c>
      <c r="C109" s="49"/>
      <c r="D109" s="7"/>
      <c r="E109" s="4"/>
      <c r="F109" s="10"/>
      <c r="G109" s="10"/>
      <c r="H109" s="10"/>
    </row>
    <row r="110" spans="1:8" x14ac:dyDescent="0.2">
      <c r="A110" s="78"/>
      <c r="B110" s="48">
        <v>2</v>
      </c>
      <c r="C110" s="50"/>
      <c r="D110" s="3"/>
      <c r="E110" s="5"/>
      <c r="F110" s="11"/>
      <c r="G110" s="11"/>
      <c r="H110" s="11"/>
    </row>
    <row r="111" spans="1:8" ht="15" x14ac:dyDescent="0.25">
      <c r="A111" s="17"/>
      <c r="B111" s="18"/>
      <c r="C111" s="19"/>
      <c r="D111" s="19"/>
      <c r="E111" s="20"/>
      <c r="F111" s="20"/>
      <c r="G111" s="21"/>
    </row>
    <row r="112" spans="1:8" ht="15" x14ac:dyDescent="0.25">
      <c r="A112" s="82" t="s">
        <v>186</v>
      </c>
      <c r="B112" s="6" t="s">
        <v>187</v>
      </c>
      <c r="C112" s="7" t="s">
        <v>5</v>
      </c>
      <c r="D112" s="7" t="s">
        <v>2</v>
      </c>
      <c r="E112" s="4" t="s">
        <v>20</v>
      </c>
      <c r="F112" s="10" t="s">
        <v>225</v>
      </c>
      <c r="G112" s="10" t="s">
        <v>81</v>
      </c>
    </row>
    <row r="113" spans="1:7" x14ac:dyDescent="0.2">
      <c r="A113" s="83"/>
      <c r="B113" s="2">
        <f>1/16</f>
        <v>6.25E-2</v>
      </c>
      <c r="C113" s="3">
        <v>1</v>
      </c>
      <c r="D113" s="3">
        <v>4</v>
      </c>
      <c r="E113" s="5">
        <f>$A$2</f>
        <v>40</v>
      </c>
      <c r="F113" s="11">
        <f>C113*E113/D113</f>
        <v>10</v>
      </c>
      <c r="G113" s="11">
        <f>F113*B113</f>
        <v>0.625</v>
      </c>
    </row>
    <row r="114" spans="1:7" ht="15" x14ac:dyDescent="0.25">
      <c r="A114" s="83"/>
      <c r="B114" s="6" t="s">
        <v>188</v>
      </c>
      <c r="C114" s="7" t="s">
        <v>10</v>
      </c>
      <c r="D114" s="7" t="s">
        <v>2</v>
      </c>
      <c r="E114" s="4" t="s">
        <v>20</v>
      </c>
      <c r="F114" s="10" t="s">
        <v>16</v>
      </c>
      <c r="G114" s="10" t="s">
        <v>81</v>
      </c>
    </row>
    <row r="115" spans="1:7" x14ac:dyDescent="0.2">
      <c r="A115" s="84"/>
      <c r="B115" s="2">
        <f>3/16</f>
        <v>0.1875</v>
      </c>
      <c r="C115" s="3">
        <v>1</v>
      </c>
      <c r="D115" s="3">
        <v>4</v>
      </c>
      <c r="E115" s="5">
        <f>$A$2</f>
        <v>40</v>
      </c>
      <c r="F115" s="11">
        <f>C115*E115/D115</f>
        <v>10</v>
      </c>
      <c r="G115" s="11">
        <f>F115*B115</f>
        <v>1.875</v>
      </c>
    </row>
    <row r="116" spans="1:7" ht="15" x14ac:dyDescent="0.25">
      <c r="A116" s="17"/>
      <c r="B116" s="18"/>
      <c r="C116" s="19"/>
      <c r="D116" s="19"/>
      <c r="E116" s="20"/>
      <c r="F116" s="20"/>
      <c r="G116" s="21"/>
    </row>
    <row r="117" spans="1:7" ht="15" x14ac:dyDescent="0.25">
      <c r="A117" s="82" t="s">
        <v>224</v>
      </c>
      <c r="B117" s="6" t="s">
        <v>228</v>
      </c>
      <c r="C117" s="7" t="s">
        <v>5</v>
      </c>
      <c r="D117" s="7" t="s">
        <v>2</v>
      </c>
      <c r="E117" s="4" t="s">
        <v>20</v>
      </c>
      <c r="F117" s="10" t="s">
        <v>226</v>
      </c>
      <c r="G117" s="10" t="s">
        <v>81</v>
      </c>
    </row>
    <row r="118" spans="1:7" x14ac:dyDescent="0.2">
      <c r="A118" s="83"/>
      <c r="B118" s="2">
        <v>0.44</v>
      </c>
      <c r="C118" s="3">
        <v>1</v>
      </c>
      <c r="D118" s="3">
        <v>4</v>
      </c>
      <c r="E118" s="5">
        <f>$A$2</f>
        <v>40</v>
      </c>
      <c r="F118" s="11">
        <f>C118*E118/D118</f>
        <v>10</v>
      </c>
      <c r="G118" s="11">
        <f>F118*B118</f>
        <v>4.4000000000000004</v>
      </c>
    </row>
    <row r="119" spans="1:7" ht="15" x14ac:dyDescent="0.25">
      <c r="A119" s="83"/>
      <c r="B119" s="6" t="s">
        <v>227</v>
      </c>
      <c r="C119" s="7" t="s">
        <v>10</v>
      </c>
      <c r="D119" s="7" t="s">
        <v>2</v>
      </c>
      <c r="E119" s="4" t="s">
        <v>20</v>
      </c>
      <c r="F119" s="10" t="s">
        <v>16</v>
      </c>
      <c r="G119" s="10" t="s">
        <v>81</v>
      </c>
    </row>
    <row r="120" spans="1:7" ht="28.5" customHeight="1" x14ac:dyDescent="0.2">
      <c r="A120" s="84"/>
      <c r="B120" s="2">
        <v>0.22</v>
      </c>
      <c r="C120" s="3">
        <v>1</v>
      </c>
      <c r="D120" s="3">
        <v>4</v>
      </c>
      <c r="E120" s="5">
        <f>$A$2</f>
        <v>40</v>
      </c>
      <c r="F120" s="11">
        <f>C120*E120/D120</f>
        <v>10</v>
      </c>
      <c r="G120" s="11">
        <f>F120*B120</f>
        <v>2.2000000000000002</v>
      </c>
    </row>
    <row r="122" spans="1:7" ht="28.5" x14ac:dyDescent="0.2">
      <c r="A122" s="44" t="s">
        <v>128</v>
      </c>
      <c r="B122" s="8" t="s">
        <v>18</v>
      </c>
      <c r="C122" s="74" t="s">
        <v>17</v>
      </c>
      <c r="D122" s="75"/>
      <c r="E122" s="9" t="s">
        <v>4</v>
      </c>
      <c r="F122" s="74" t="s">
        <v>21</v>
      </c>
      <c r="G122" s="75"/>
    </row>
    <row r="123" spans="1:7" ht="15" x14ac:dyDescent="0.25">
      <c r="A123" s="82" t="s">
        <v>128</v>
      </c>
      <c r="B123" s="6" t="s">
        <v>129</v>
      </c>
      <c r="C123" s="7" t="s">
        <v>5</v>
      </c>
      <c r="D123" s="7" t="s">
        <v>2</v>
      </c>
      <c r="E123" s="4" t="s">
        <v>20</v>
      </c>
      <c r="F123" s="10" t="s">
        <v>123</v>
      </c>
      <c r="G123" s="10" t="s">
        <v>81</v>
      </c>
    </row>
    <row r="124" spans="1:7" x14ac:dyDescent="0.2">
      <c r="A124" s="83"/>
      <c r="B124" s="2">
        <f>1/20</f>
        <v>0.05</v>
      </c>
      <c r="C124" s="3">
        <v>1</v>
      </c>
      <c r="D124" s="3">
        <v>4</v>
      </c>
      <c r="E124" s="5">
        <f>$A$2</f>
        <v>40</v>
      </c>
      <c r="F124" s="11">
        <f>C124*E124/D124</f>
        <v>10</v>
      </c>
      <c r="G124" s="11">
        <f>F124*B124</f>
        <v>0.5</v>
      </c>
    </row>
    <row r="125" spans="1:7" ht="15" x14ac:dyDescent="0.25">
      <c r="A125" s="83"/>
      <c r="B125" s="6" t="s">
        <v>139</v>
      </c>
      <c r="C125" s="7" t="s">
        <v>10</v>
      </c>
      <c r="D125" s="7" t="s">
        <v>2</v>
      </c>
      <c r="E125" s="4" t="s">
        <v>20</v>
      </c>
      <c r="F125" s="10" t="s">
        <v>16</v>
      </c>
      <c r="G125" s="10" t="s">
        <v>81</v>
      </c>
    </row>
    <row r="126" spans="1:7" x14ac:dyDescent="0.2">
      <c r="A126" s="84"/>
      <c r="B126" s="2">
        <v>0.18</v>
      </c>
      <c r="C126" s="3">
        <v>1</v>
      </c>
      <c r="D126" s="3">
        <v>4</v>
      </c>
      <c r="E126" s="5">
        <f>$A$2</f>
        <v>40</v>
      </c>
      <c r="F126" s="11">
        <f>C126*E126/D126</f>
        <v>10</v>
      </c>
      <c r="G126" s="11">
        <f>F126*B126</f>
        <v>1.7999999999999998</v>
      </c>
    </row>
  </sheetData>
  <mergeCells count="44">
    <mergeCell ref="A18:A23"/>
    <mergeCell ref="C17:D17"/>
    <mergeCell ref="F17:H17"/>
    <mergeCell ref="A25:A28"/>
    <mergeCell ref="F3:I3"/>
    <mergeCell ref="C12:D12"/>
    <mergeCell ref="F12:I12"/>
    <mergeCell ref="A13:A16"/>
    <mergeCell ref="A6:A7"/>
    <mergeCell ref="A8:A9"/>
    <mergeCell ref="A10:A11"/>
    <mergeCell ref="C3:D3"/>
    <mergeCell ref="A4:A5"/>
    <mergeCell ref="A30:A33"/>
    <mergeCell ref="A35:A38"/>
    <mergeCell ref="C24:D24"/>
    <mergeCell ref="F24:H24"/>
    <mergeCell ref="A40:A43"/>
    <mergeCell ref="F39:H39"/>
    <mergeCell ref="A45:A48"/>
    <mergeCell ref="A50:A53"/>
    <mergeCell ref="A55:A58"/>
    <mergeCell ref="A60:A61"/>
    <mergeCell ref="C39:D39"/>
    <mergeCell ref="C62:D62"/>
    <mergeCell ref="F62:I62"/>
    <mergeCell ref="A63:A66"/>
    <mergeCell ref="C67:D67"/>
    <mergeCell ref="F67:G67"/>
    <mergeCell ref="A68:A71"/>
    <mergeCell ref="A73:A76"/>
    <mergeCell ref="A78:A81"/>
    <mergeCell ref="A83:A86"/>
    <mergeCell ref="A88:A91"/>
    <mergeCell ref="C122:D122"/>
    <mergeCell ref="F122:G122"/>
    <mergeCell ref="A123:A126"/>
    <mergeCell ref="A93:A96"/>
    <mergeCell ref="A98:A101"/>
    <mergeCell ref="C102:D102"/>
    <mergeCell ref="F102:H102"/>
    <mergeCell ref="A103:A110"/>
    <mergeCell ref="A112:A115"/>
    <mergeCell ref="A117:A1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зміст</vt:lpstr>
      <vt:lpstr>Страви</vt:lpstr>
      <vt:lpstr>обчислювачі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Hruszkewycz</dc:creator>
  <cp:lastModifiedBy>Damian Hruszkewycz</cp:lastModifiedBy>
  <dcterms:created xsi:type="dcterms:W3CDTF">2018-01-15T18:07:05Z</dcterms:created>
  <dcterms:modified xsi:type="dcterms:W3CDTF">2018-02-27T03:44:08Z</dcterms:modified>
</cp:coreProperties>
</file>